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85" tabRatio="898"/>
  </bookViews>
  <sheets>
    <sheet name="CoverContents" sheetId="11" r:id="rId1"/>
    <sheet name="1.Introduction" sheetId="12" r:id="rId2"/>
    <sheet name="2.Summary of NIC rates" sheetId="9" r:id="rId3"/>
    <sheet name="3a. STATUTORY PAY RATES" sheetId="32" r:id="rId4"/>
    <sheet name="3b. TeachingStaff" sheetId="3" r:id="rId5"/>
    <sheet name="4.Calc of teachers hourly rate" sheetId="27" r:id="rId6"/>
    <sheet name="5.Unified Pay grades  2017-18" sheetId="23" r:id="rId7"/>
    <sheet name="6.NonTeachers Ready Reckoner " sheetId="26" r:id="rId8"/>
    <sheet name="Info Nurs Nurs Regrade 09-10 " sheetId="13" state="hidden" r:id="rId9"/>
    <sheet name="7.National Insurance Rates" sheetId="10" r:id="rId10"/>
    <sheet name="8.HMRC NIC 2017 rates" sheetId="22" r:id="rId11"/>
    <sheet name="9.LocalGovtPension Rates Update" sheetId="30" r:id="rId12"/>
    <sheet name="10. Teachers' Pensions Update" sheetId="31" r:id="rId13"/>
    <sheet name="11.Barnet Living WageSupplement" sheetId="29" r:id="rId14"/>
  </sheets>
  <definedNames>
    <definedName name="OLE_LINK1" localSheetId="8">'Info Nurs Nurs Regrade 09-10 '!$E$19</definedName>
    <definedName name="OLE_LINK3" localSheetId="8">'Info Nurs Nurs Regrade 09-10 '!$A$5</definedName>
    <definedName name="_xlnm.Print_Area" localSheetId="1">'1.Introduction'!$A$1:$K$30</definedName>
    <definedName name="_xlnm.Print_Area" localSheetId="2">'2.Summary of NIC rates'!$B$1:$E$35</definedName>
    <definedName name="_xlnm.Print_Area" localSheetId="3">'3a. STATUTORY PAY RATES'!$A$1:$E$47</definedName>
    <definedName name="_xlnm.Print_Area" localSheetId="4">'3b. TeachingStaff'!$A$1:$E$67</definedName>
    <definedName name="_xlnm.Print_Area" localSheetId="9">'7.National Insurance Rates'!$B$1:$H$92</definedName>
    <definedName name="_xlnm.Print_Area" localSheetId="0">CoverContents!$A$1:$O$33</definedName>
    <definedName name="_xlnm.Print_Titles" localSheetId="3">'3a. STATUTORY PAY RATES'!$1:$1</definedName>
    <definedName name="_xlnm.Print_Titles" localSheetId="4">'3b. TeachingStaff'!$1:$1</definedName>
  </definedNames>
  <calcPr calcId="145621"/>
</workbook>
</file>

<file path=xl/calcChain.xml><?xml version="1.0" encoding="utf-8"?>
<calcChain xmlns="http://schemas.openxmlformats.org/spreadsheetml/2006/main">
  <c r="B21" i="12" l="1"/>
  <c r="F26" i="26" l="1"/>
  <c r="F33" i="26"/>
  <c r="G33" i="26" s="1"/>
  <c r="F54" i="26"/>
  <c r="G54" i="26" s="1"/>
  <c r="F59" i="26"/>
  <c r="F63" i="26"/>
  <c r="G63" i="26" s="1"/>
  <c r="I70" i="26"/>
  <c r="E70" i="26"/>
  <c r="F70" i="26" s="1"/>
  <c r="I69" i="26"/>
  <c r="E69" i="26"/>
  <c r="F69" i="26" s="1"/>
  <c r="G69" i="26" s="1"/>
  <c r="I68" i="26"/>
  <c r="E68" i="26"/>
  <c r="F68" i="26" s="1"/>
  <c r="G68" i="26" s="1"/>
  <c r="H68" i="26" s="1"/>
  <c r="J68" i="26" s="1"/>
  <c r="K68" i="26" s="1"/>
  <c r="L68" i="26" s="1"/>
  <c r="I67" i="26"/>
  <c r="E67" i="26"/>
  <c r="F67" i="26" s="1"/>
  <c r="G67" i="26" s="1"/>
  <c r="H67" i="26" s="1"/>
  <c r="J67" i="26" s="1"/>
  <c r="K67" i="26" s="1"/>
  <c r="L67" i="26" s="1"/>
  <c r="I66" i="26"/>
  <c r="E66" i="26"/>
  <c r="F66" i="26" s="1"/>
  <c r="G66" i="26" s="1"/>
  <c r="H66" i="26" s="1"/>
  <c r="J66" i="26" s="1"/>
  <c r="I65" i="26"/>
  <c r="E65" i="26"/>
  <c r="F65" i="26" s="1"/>
  <c r="G65" i="26" s="1"/>
  <c r="I64" i="26"/>
  <c r="E64" i="26"/>
  <c r="F64" i="26" s="1"/>
  <c r="G64" i="26" s="1"/>
  <c r="H64" i="26" s="1"/>
  <c r="J64" i="26" s="1"/>
  <c r="I63" i="26"/>
  <c r="E63" i="26"/>
  <c r="I62" i="26"/>
  <c r="E62" i="26"/>
  <c r="F62" i="26" s="1"/>
  <c r="I61" i="26"/>
  <c r="E61" i="26"/>
  <c r="F61" i="26" s="1"/>
  <c r="G61" i="26" s="1"/>
  <c r="I60" i="26"/>
  <c r="E60" i="26"/>
  <c r="F60" i="26" s="1"/>
  <c r="G60" i="26" s="1"/>
  <c r="H60" i="26" s="1"/>
  <c r="J60" i="26" s="1"/>
  <c r="I59" i="26"/>
  <c r="E59" i="26"/>
  <c r="I58" i="26"/>
  <c r="E58" i="26"/>
  <c r="F58" i="26" s="1"/>
  <c r="I57" i="26"/>
  <c r="E57" i="26"/>
  <c r="F57" i="26" s="1"/>
  <c r="G57" i="26" s="1"/>
  <c r="H57" i="26" s="1"/>
  <c r="J57" i="26" s="1"/>
  <c r="I56" i="26"/>
  <c r="E56" i="26"/>
  <c r="F56" i="26" s="1"/>
  <c r="G56" i="26" s="1"/>
  <c r="H56" i="26" s="1"/>
  <c r="J56" i="26" s="1"/>
  <c r="I55" i="26"/>
  <c r="E55" i="26"/>
  <c r="F55" i="26" s="1"/>
  <c r="G55" i="26" s="1"/>
  <c r="I54" i="26"/>
  <c r="E54" i="26"/>
  <c r="I53" i="26"/>
  <c r="E53" i="26"/>
  <c r="F53" i="26" s="1"/>
  <c r="G53" i="26" s="1"/>
  <c r="I52" i="26"/>
  <c r="E52" i="26"/>
  <c r="F52" i="26" s="1"/>
  <c r="G52" i="26" s="1"/>
  <c r="H52" i="26" s="1"/>
  <c r="J52" i="26" s="1"/>
  <c r="K52" i="26" s="1"/>
  <c r="L52" i="26" s="1"/>
  <c r="I51" i="26"/>
  <c r="E51" i="26"/>
  <c r="F51" i="26" s="1"/>
  <c r="G51" i="26" s="1"/>
  <c r="H51" i="26" s="1"/>
  <c r="J51" i="26" s="1"/>
  <c r="I50" i="26"/>
  <c r="E50" i="26"/>
  <c r="F50" i="26" s="1"/>
  <c r="G50" i="26" s="1"/>
  <c r="H50" i="26" s="1"/>
  <c r="J50" i="26" s="1"/>
  <c r="I49" i="26"/>
  <c r="E49" i="26"/>
  <c r="F49" i="26" s="1"/>
  <c r="G49" i="26" s="1"/>
  <c r="H49" i="26" s="1"/>
  <c r="J49" i="26" s="1"/>
  <c r="I48" i="26"/>
  <c r="E48" i="26"/>
  <c r="F48" i="26" s="1"/>
  <c r="G48" i="26" s="1"/>
  <c r="H48" i="26" s="1"/>
  <c r="J48" i="26" s="1"/>
  <c r="I47" i="26"/>
  <c r="E47" i="26"/>
  <c r="F47" i="26" s="1"/>
  <c r="G47" i="26" s="1"/>
  <c r="I46" i="26"/>
  <c r="E46" i="26"/>
  <c r="F46" i="26" s="1"/>
  <c r="G46" i="26" s="1"/>
  <c r="I45" i="26"/>
  <c r="E45" i="26"/>
  <c r="F45" i="26" s="1"/>
  <c r="G45" i="26" s="1"/>
  <c r="I44" i="26"/>
  <c r="E44" i="26"/>
  <c r="F44" i="26" s="1"/>
  <c r="G44" i="26" s="1"/>
  <c r="I43" i="26"/>
  <c r="E43" i="26"/>
  <c r="F43" i="26" s="1"/>
  <c r="G43" i="26" s="1"/>
  <c r="H43" i="26" s="1"/>
  <c r="J43" i="26" s="1"/>
  <c r="I42" i="26"/>
  <c r="E42" i="26"/>
  <c r="F42" i="26" s="1"/>
  <c r="G42" i="26" s="1"/>
  <c r="H42" i="26" s="1"/>
  <c r="J42" i="26" s="1"/>
  <c r="K42" i="26" s="1"/>
  <c r="L42" i="26" s="1"/>
  <c r="I41" i="26"/>
  <c r="E41" i="26"/>
  <c r="F41" i="26" s="1"/>
  <c r="G41" i="26" s="1"/>
  <c r="I40" i="26"/>
  <c r="E40" i="26"/>
  <c r="F40" i="26" s="1"/>
  <c r="G40" i="26" s="1"/>
  <c r="H40" i="26" s="1"/>
  <c r="J40" i="26" s="1"/>
  <c r="I39" i="26"/>
  <c r="E39" i="26"/>
  <c r="F39" i="26" s="1"/>
  <c r="G39" i="26" s="1"/>
  <c r="I38" i="26"/>
  <c r="E38" i="26"/>
  <c r="F38" i="26" s="1"/>
  <c r="I37" i="26"/>
  <c r="E37" i="26"/>
  <c r="F37" i="26" s="1"/>
  <c r="G37" i="26" s="1"/>
  <c r="I36" i="26"/>
  <c r="E36" i="26"/>
  <c r="F36" i="26" s="1"/>
  <c r="G36" i="26" s="1"/>
  <c r="I35" i="26"/>
  <c r="E35" i="26"/>
  <c r="F35" i="26" s="1"/>
  <c r="I34" i="26"/>
  <c r="E34" i="26"/>
  <c r="F34" i="26" s="1"/>
  <c r="G34" i="26" s="1"/>
  <c r="H34" i="26" s="1"/>
  <c r="J34" i="26" s="1"/>
  <c r="K34" i="26" s="1"/>
  <c r="L34" i="26" s="1"/>
  <c r="I33" i="26"/>
  <c r="E33" i="26"/>
  <c r="I32" i="26"/>
  <c r="E32" i="26"/>
  <c r="F32" i="26" s="1"/>
  <c r="G32" i="26" s="1"/>
  <c r="H32" i="26" s="1"/>
  <c r="J32" i="26" s="1"/>
  <c r="I31" i="26"/>
  <c r="E31" i="26"/>
  <c r="F31" i="26" s="1"/>
  <c r="G31" i="26" s="1"/>
  <c r="I30" i="26"/>
  <c r="E30" i="26"/>
  <c r="F30" i="26" s="1"/>
  <c r="I29" i="26"/>
  <c r="E29" i="26"/>
  <c r="F29" i="26" s="1"/>
  <c r="G29" i="26" s="1"/>
  <c r="I28" i="26"/>
  <c r="E28" i="26"/>
  <c r="F28" i="26" s="1"/>
  <c r="G28" i="26" s="1"/>
  <c r="H28" i="26" s="1"/>
  <c r="J28" i="26" s="1"/>
  <c r="I27" i="26"/>
  <c r="E27" i="26"/>
  <c r="F27" i="26" s="1"/>
  <c r="G27" i="26" s="1"/>
  <c r="H27" i="26" s="1"/>
  <c r="J27" i="26" s="1"/>
  <c r="K27" i="26" s="1"/>
  <c r="L27" i="26" s="1"/>
  <c r="I26" i="26"/>
  <c r="E26" i="26"/>
  <c r="I25" i="26"/>
  <c r="E25" i="26"/>
  <c r="F25" i="26" s="1"/>
  <c r="G25" i="26" s="1"/>
  <c r="H25" i="26" s="1"/>
  <c r="J25" i="26" s="1"/>
  <c r="I24" i="26"/>
  <c r="E24" i="26"/>
  <c r="F24" i="26" s="1"/>
  <c r="G24" i="26" s="1"/>
  <c r="H24" i="26" s="1"/>
  <c r="J24" i="26" s="1"/>
  <c r="I23" i="26"/>
  <c r="E23" i="26"/>
  <c r="F23" i="26" s="1"/>
  <c r="G23" i="26" s="1"/>
  <c r="I22" i="26"/>
  <c r="E22" i="26"/>
  <c r="F22" i="26" s="1"/>
  <c r="G22" i="26" s="1"/>
  <c r="I21" i="26"/>
  <c r="E21" i="26"/>
  <c r="F21" i="26" s="1"/>
  <c r="G21" i="26" s="1"/>
  <c r="I20" i="26"/>
  <c r="E20" i="26"/>
  <c r="F20" i="26" s="1"/>
  <c r="G20" i="26" s="1"/>
  <c r="H20" i="26" s="1"/>
  <c r="J20" i="26" s="1"/>
  <c r="K20" i="26" s="1"/>
  <c r="L20" i="26" s="1"/>
  <c r="I19" i="26"/>
  <c r="E19" i="26"/>
  <c r="F19" i="26" s="1"/>
  <c r="G19" i="26" s="1"/>
  <c r="H19" i="26" s="1"/>
  <c r="J19" i="26" s="1"/>
  <c r="I18" i="26"/>
  <c r="E18" i="26"/>
  <c r="F18" i="26" s="1"/>
  <c r="I17" i="26"/>
  <c r="E17" i="26"/>
  <c r="F17" i="26" s="1"/>
  <c r="I16" i="26"/>
  <c r="E16" i="26"/>
  <c r="F16" i="26" s="1"/>
  <c r="G16" i="26" s="1"/>
  <c r="H16" i="26" s="1"/>
  <c r="J16" i="26" s="1"/>
  <c r="I15" i="26"/>
  <c r="E15" i="26"/>
  <c r="F15" i="26" s="1"/>
  <c r="G15" i="26" s="1"/>
  <c r="H15" i="26" s="1"/>
  <c r="J15" i="26" s="1"/>
  <c r="K15" i="26" s="1"/>
  <c r="L15" i="26" s="1"/>
  <c r="I14" i="26"/>
  <c r="E14" i="26"/>
  <c r="F14" i="26" s="1"/>
  <c r="G14" i="26" s="1"/>
  <c r="I13" i="26"/>
  <c r="E13" i="26"/>
  <c r="F13" i="26" s="1"/>
  <c r="G13" i="26" s="1"/>
  <c r="H13" i="26" s="1"/>
  <c r="J13" i="26" s="1"/>
  <c r="I12" i="26"/>
  <c r="E12" i="26"/>
  <c r="F12" i="26" s="1"/>
  <c r="G12" i="26" s="1"/>
  <c r="H12" i="26" s="1"/>
  <c r="J12" i="26" s="1"/>
  <c r="I11" i="26"/>
  <c r="E11" i="26"/>
  <c r="F11" i="26" s="1"/>
  <c r="G11" i="26" s="1"/>
  <c r="H11" i="26" s="1"/>
  <c r="J11" i="26" s="1"/>
  <c r="K11" i="26" s="1"/>
  <c r="L11" i="26" s="1"/>
  <c r="I10" i="26"/>
  <c r="E10" i="26"/>
  <c r="F10" i="26" s="1"/>
  <c r="G10" i="26" s="1"/>
  <c r="I9" i="26"/>
  <c r="E9" i="26"/>
  <c r="F9" i="26" s="1"/>
  <c r="G9" i="26" s="1"/>
  <c r="H9" i="26" s="1"/>
  <c r="J9" i="26" s="1"/>
  <c r="I8" i="26"/>
  <c r="E8" i="26"/>
  <c r="F8" i="26" s="1"/>
  <c r="G8" i="26" s="1"/>
  <c r="H8" i="26" s="1"/>
  <c r="J8" i="26" s="1"/>
  <c r="I7" i="26"/>
  <c r="E7" i="26"/>
  <c r="F7" i="26" s="1"/>
  <c r="I6" i="26"/>
  <c r="E6" i="26"/>
  <c r="F6" i="26" s="1"/>
  <c r="G6" i="26" s="1"/>
  <c r="K28" i="26" l="1"/>
  <c r="L28" i="26" s="1"/>
  <c r="K8" i="26"/>
  <c r="L8" i="26" s="1"/>
  <c r="G18" i="26"/>
  <c r="H18" i="26" s="1"/>
  <c r="J18" i="26" s="1"/>
  <c r="K18" i="26" s="1"/>
  <c r="L18" i="26" s="1"/>
  <c r="G30" i="26"/>
  <c r="H30" i="26" s="1"/>
  <c r="J30" i="26" s="1"/>
  <c r="K30" i="26" s="1"/>
  <c r="L30" i="26" s="1"/>
  <c r="G62" i="26"/>
  <c r="H62" i="26" s="1"/>
  <c r="J62" i="26" s="1"/>
  <c r="K62" i="26" s="1"/>
  <c r="L62" i="26" s="1"/>
  <c r="G70" i="26"/>
  <c r="H70" i="26" s="1"/>
  <c r="J70" i="26" s="1"/>
  <c r="K70" i="26" s="1"/>
  <c r="L70" i="26" s="1"/>
  <c r="G7" i="26"/>
  <c r="H7" i="26" s="1"/>
  <c r="J7" i="26" s="1"/>
  <c r="K7" i="26" s="1"/>
  <c r="L7" i="26" s="1"/>
  <c r="K43" i="26"/>
  <c r="L43" i="26" s="1"/>
  <c r="G58" i="26"/>
  <c r="H58" i="26" s="1"/>
  <c r="J58" i="26" s="1"/>
  <c r="K58" i="26" s="1"/>
  <c r="L58" i="26" s="1"/>
  <c r="G26" i="26"/>
  <c r="H26" i="26" s="1"/>
  <c r="J26" i="26" s="1"/>
  <c r="K26" i="26" s="1"/>
  <c r="L26" i="26" s="1"/>
  <c r="K19" i="26"/>
  <c r="L19" i="26" s="1"/>
  <c r="G59" i="26"/>
  <c r="H59" i="26" s="1"/>
  <c r="J59" i="26" s="1"/>
  <c r="K59" i="26" s="1"/>
  <c r="L59" i="26" s="1"/>
  <c r="G35" i="26"/>
  <c r="H35" i="26" s="1"/>
  <c r="J35" i="26" s="1"/>
  <c r="K35" i="26" s="1"/>
  <c r="L35" i="26" s="1"/>
  <c r="G17" i="26"/>
  <c r="H17" i="26" s="1"/>
  <c r="J17" i="26" s="1"/>
  <c r="K17" i="26" s="1"/>
  <c r="L17" i="26" s="1"/>
  <c r="K12" i="26"/>
  <c r="L12" i="26" s="1"/>
  <c r="G38" i="26"/>
  <c r="H38" i="26" s="1"/>
  <c r="J38" i="26" s="1"/>
  <c r="K38" i="26" s="1"/>
  <c r="L38" i="26" s="1"/>
  <c r="H31" i="26"/>
  <c r="J31" i="26" s="1"/>
  <c r="K31" i="26" s="1"/>
  <c r="L31" i="26" s="1"/>
  <c r="H23" i="26"/>
  <c r="J23" i="26" s="1"/>
  <c r="H47" i="26"/>
  <c r="J47" i="26" s="1"/>
  <c r="K47" i="26" s="1"/>
  <c r="L47" i="26" s="1"/>
  <c r="H39" i="26"/>
  <c r="J39" i="26" s="1"/>
  <c r="K39" i="26" s="1"/>
  <c r="L39" i="26" s="1"/>
  <c r="K40" i="26"/>
  <c r="L40" i="26" s="1"/>
  <c r="K66" i="26"/>
  <c r="L66" i="26" s="1"/>
  <c r="K23" i="26"/>
  <c r="L23" i="26" s="1"/>
  <c r="K64" i="26"/>
  <c r="L64" i="26" s="1"/>
  <c r="K32" i="26"/>
  <c r="L32" i="26" s="1"/>
  <c r="K50" i="26"/>
  <c r="L50" i="26" s="1"/>
  <c r="K51" i="26"/>
  <c r="L51" i="26" s="1"/>
  <c r="H55" i="26"/>
  <c r="J55" i="26" s="1"/>
  <c r="K55" i="26" s="1"/>
  <c r="L55" i="26" s="1"/>
  <c r="K60" i="26"/>
  <c r="L60" i="26" s="1"/>
  <c r="H63" i="26"/>
  <c r="J63" i="26" s="1"/>
  <c r="K63" i="26" s="1"/>
  <c r="L63" i="26" s="1"/>
  <c r="K25" i="26"/>
  <c r="L25" i="26" s="1"/>
  <c r="K57" i="26"/>
  <c r="L57" i="26" s="1"/>
  <c r="H22" i="26"/>
  <c r="J22" i="26" s="1"/>
  <c r="K24" i="26"/>
  <c r="L24" i="26" s="1"/>
  <c r="H41" i="26"/>
  <c r="J41" i="26" s="1"/>
  <c r="K41" i="26" s="1"/>
  <c r="L41" i="26" s="1"/>
  <c r="K49" i="26"/>
  <c r="L49" i="26" s="1"/>
  <c r="H54" i="26"/>
  <c r="J54" i="26" s="1"/>
  <c r="K54" i="26" s="1"/>
  <c r="L54" i="26" s="1"/>
  <c r="K56" i="26"/>
  <c r="L56" i="26" s="1"/>
  <c r="H6" i="26"/>
  <c r="J6" i="26" s="1"/>
  <c r="K6" i="26" s="1"/>
  <c r="L6" i="26" s="1"/>
  <c r="H10" i="26"/>
  <c r="J10" i="26" s="1"/>
  <c r="K10" i="26" s="1"/>
  <c r="L10" i="26" s="1"/>
  <c r="H14" i="26"/>
  <c r="J14" i="26" s="1"/>
  <c r="K14" i="26" s="1"/>
  <c r="L14" i="26" s="1"/>
  <c r="K16" i="26"/>
  <c r="L16" i="26" s="1"/>
  <c r="H33" i="26"/>
  <c r="J33" i="26" s="1"/>
  <c r="K33" i="26" s="1"/>
  <c r="L33" i="26" s="1"/>
  <c r="H44" i="26"/>
  <c r="J44" i="26" s="1"/>
  <c r="K44" i="26" s="1"/>
  <c r="L44" i="26" s="1"/>
  <c r="H46" i="26"/>
  <c r="J46" i="26" s="1"/>
  <c r="K46" i="26" s="1"/>
  <c r="L46" i="26" s="1"/>
  <c r="K48" i="26"/>
  <c r="L48" i="26" s="1"/>
  <c r="H65" i="26"/>
  <c r="J65" i="26" s="1"/>
  <c r="K65" i="26" s="1"/>
  <c r="L65" i="26" s="1"/>
  <c r="K9" i="26"/>
  <c r="L9" i="26" s="1"/>
  <c r="K13" i="26"/>
  <c r="L13" i="26" s="1"/>
  <c r="K22" i="26"/>
  <c r="L22" i="26" s="1"/>
  <c r="H36" i="26"/>
  <c r="J36" i="26" s="1"/>
  <c r="K36" i="26" s="1"/>
  <c r="L36" i="26" s="1"/>
  <c r="H21" i="26"/>
  <c r="J21" i="26" s="1"/>
  <c r="K21" i="26" s="1"/>
  <c r="L21" i="26" s="1"/>
  <c r="H29" i="26"/>
  <c r="J29" i="26" s="1"/>
  <c r="K29" i="26" s="1"/>
  <c r="L29" i="26" s="1"/>
  <c r="H37" i="26"/>
  <c r="J37" i="26" s="1"/>
  <c r="K37" i="26" s="1"/>
  <c r="L37" i="26" s="1"/>
  <c r="H45" i="26"/>
  <c r="J45" i="26" s="1"/>
  <c r="K45" i="26" s="1"/>
  <c r="L45" i="26" s="1"/>
  <c r="H53" i="26"/>
  <c r="J53" i="26" s="1"/>
  <c r="K53" i="26" s="1"/>
  <c r="L53" i="26" s="1"/>
  <c r="H61" i="26"/>
  <c r="J61" i="26" s="1"/>
  <c r="K61" i="26" s="1"/>
  <c r="L61" i="26" s="1"/>
  <c r="H69" i="26"/>
  <c r="J69" i="26" s="1"/>
  <c r="K69" i="26" s="1"/>
  <c r="L69" i="26" s="1"/>
  <c r="H26" i="23" l="1"/>
  <c r="H25" i="23"/>
  <c r="H24" i="23"/>
  <c r="H23" i="23"/>
  <c r="H22" i="23"/>
  <c r="H21" i="23"/>
  <c r="H20" i="23"/>
  <c r="H19" i="23"/>
  <c r="H18" i="23"/>
  <c r="H17" i="23"/>
  <c r="H16" i="23"/>
  <c r="H15" i="23"/>
  <c r="H14" i="23"/>
  <c r="H13" i="23"/>
  <c r="H12" i="23"/>
  <c r="H11" i="23"/>
  <c r="H10" i="23"/>
  <c r="H9" i="23"/>
  <c r="H8" i="23"/>
  <c r="F24" i="13" l="1"/>
  <c r="F23" i="13"/>
  <c r="F22" i="13"/>
  <c r="E24" i="13"/>
  <c r="E23" i="13"/>
  <c r="E22" i="13"/>
  <c r="D24" i="13"/>
  <c r="D23" i="13"/>
  <c r="D22" i="13"/>
  <c r="F21" i="13"/>
  <c r="E21" i="13"/>
  <c r="D21" i="13"/>
  <c r="H16" i="10"/>
  <c r="D92" i="10"/>
  <c r="E92" i="10" s="1"/>
  <c r="C92" i="10"/>
  <c r="D91" i="10"/>
  <c r="E91" i="10" s="1"/>
  <c r="C91" i="10"/>
  <c r="D90" i="10"/>
  <c r="E90" i="10" s="1"/>
  <c r="C90" i="10"/>
  <c r="D89" i="10"/>
  <c r="E89" i="10" s="1"/>
  <c r="C89" i="10"/>
  <c r="D88" i="10"/>
  <c r="E88" i="10" s="1"/>
  <c r="C88" i="10"/>
  <c r="D87" i="10"/>
  <c r="E87" i="10" s="1"/>
  <c r="C87" i="10"/>
  <c r="D86" i="10"/>
  <c r="E86" i="10" s="1"/>
  <c r="C86" i="10"/>
  <c r="D85" i="10"/>
  <c r="E85" i="10" s="1"/>
  <c r="C85" i="10"/>
  <c r="D84" i="10"/>
  <c r="E84" i="10" s="1"/>
  <c r="C84" i="10"/>
  <c r="D83" i="10"/>
  <c r="E83" i="10" s="1"/>
  <c r="C83" i="10"/>
  <c r="D82" i="10"/>
  <c r="E82" i="10" s="1"/>
  <c r="C82" i="10"/>
  <c r="D81" i="10"/>
  <c r="E81" i="10" s="1"/>
  <c r="C81" i="10"/>
  <c r="D80" i="10"/>
  <c r="E80" i="10" s="1"/>
  <c r="C80" i="10"/>
  <c r="D79" i="10"/>
  <c r="E79" i="10" s="1"/>
  <c r="C79" i="10"/>
  <c r="D78" i="10"/>
  <c r="E78" i="10"/>
  <c r="C78" i="10"/>
  <c r="D77" i="10"/>
  <c r="E77" i="10" s="1"/>
  <c r="C77" i="10"/>
  <c r="D76" i="10"/>
  <c r="E76" i="10" s="1"/>
  <c r="C76" i="10"/>
  <c r="D75" i="10"/>
  <c r="E75" i="10" s="1"/>
  <c r="C75" i="10"/>
  <c r="D74" i="10"/>
  <c r="E74" i="10" s="1"/>
  <c r="C74" i="10"/>
  <c r="D73" i="10"/>
  <c r="E73" i="10" s="1"/>
  <c r="C73" i="10"/>
  <c r="D72" i="10"/>
  <c r="E72" i="10"/>
  <c r="C72" i="10"/>
  <c r="D71" i="10"/>
  <c r="E71" i="10" s="1"/>
  <c r="C71" i="10"/>
  <c r="D70" i="10"/>
  <c r="E70" i="10" s="1"/>
  <c r="C70" i="10"/>
  <c r="D69" i="10"/>
  <c r="E69" i="10" s="1"/>
  <c r="C69" i="10"/>
  <c r="D68" i="10"/>
  <c r="E68" i="10" s="1"/>
  <c r="C68" i="10"/>
  <c r="D67" i="10"/>
  <c r="E67" i="10" s="1"/>
  <c r="C67" i="10"/>
  <c r="D66" i="10"/>
  <c r="E66" i="10" s="1"/>
  <c r="C66" i="10"/>
  <c r="D65" i="10"/>
  <c r="E65" i="10" s="1"/>
  <c r="C65" i="10"/>
  <c r="D64" i="10"/>
  <c r="E64" i="10" s="1"/>
  <c r="C64" i="10"/>
  <c r="D63" i="10"/>
  <c r="E63" i="10" s="1"/>
  <c r="C63" i="10"/>
  <c r="D62" i="10"/>
  <c r="E62" i="10"/>
  <c r="C62" i="10"/>
  <c r="D61" i="10"/>
  <c r="E61" i="10" s="1"/>
  <c r="C61" i="10"/>
  <c r="D60" i="10"/>
  <c r="E60" i="10" s="1"/>
  <c r="C60" i="10"/>
  <c r="D59" i="10"/>
  <c r="E59" i="10"/>
  <c r="C59" i="10"/>
  <c r="D58" i="10"/>
  <c r="E58" i="10" s="1"/>
  <c r="C58" i="10"/>
  <c r="D57" i="10"/>
  <c r="E57" i="10" s="1"/>
  <c r="C57" i="10"/>
  <c r="D56" i="10"/>
  <c r="E56" i="10" s="1"/>
  <c r="C56" i="10"/>
  <c r="D55" i="10"/>
  <c r="E55" i="10" s="1"/>
  <c r="C55" i="10"/>
  <c r="D54" i="10"/>
  <c r="E54" i="10" s="1"/>
  <c r="C54" i="10"/>
  <c r="D53" i="10"/>
  <c r="E53" i="10" s="1"/>
  <c r="C53" i="10"/>
  <c r="D52" i="10"/>
  <c r="E52" i="10" s="1"/>
  <c r="C52" i="10"/>
  <c r="D51" i="10"/>
  <c r="E51" i="10" s="1"/>
  <c r="C51" i="10"/>
  <c r="D50" i="10"/>
  <c r="E50" i="10"/>
  <c r="C50" i="10"/>
  <c r="D49" i="10"/>
  <c r="E49" i="10" s="1"/>
  <c r="C49" i="10"/>
  <c r="D48" i="10"/>
  <c r="E48" i="10" s="1"/>
  <c r="C48" i="10"/>
  <c r="D47" i="10"/>
  <c r="E47" i="10" s="1"/>
  <c r="C47" i="10"/>
  <c r="D46" i="10"/>
  <c r="E46" i="10"/>
  <c r="C46" i="10"/>
  <c r="D45" i="10"/>
  <c r="E45" i="10" s="1"/>
  <c r="C45" i="10"/>
  <c r="D44" i="10"/>
  <c r="E44" i="10" s="1"/>
  <c r="C44" i="10"/>
  <c r="D43" i="10"/>
  <c r="E43" i="10"/>
  <c r="C43" i="10"/>
  <c r="D42" i="10"/>
  <c r="E42" i="10" s="1"/>
  <c r="C42" i="10"/>
  <c r="D41" i="10"/>
  <c r="E41" i="10" s="1"/>
  <c r="C41" i="10"/>
  <c r="D40" i="10"/>
  <c r="E40" i="10" s="1"/>
  <c r="C40" i="10"/>
  <c r="D39" i="10"/>
  <c r="E39" i="10" s="1"/>
  <c r="C39" i="10"/>
  <c r="D38" i="10"/>
  <c r="E38" i="10" s="1"/>
  <c r="C38" i="10"/>
  <c r="D37" i="10"/>
  <c r="E37" i="10" s="1"/>
  <c r="C37" i="10"/>
  <c r="D36" i="10"/>
  <c r="E36" i="10" s="1"/>
  <c r="C36" i="10"/>
  <c r="D35" i="10"/>
  <c r="E35" i="10" s="1"/>
  <c r="C35" i="10"/>
  <c r="D34" i="10"/>
  <c r="E34" i="10"/>
  <c r="C34" i="10"/>
  <c r="D33" i="10"/>
  <c r="E33" i="10" s="1"/>
  <c r="C33" i="10"/>
  <c r="D32" i="10"/>
  <c r="E32" i="10" s="1"/>
  <c r="C32" i="10"/>
  <c r="D31" i="10"/>
  <c r="E31" i="10" s="1"/>
  <c r="C31" i="10"/>
  <c r="D30" i="10"/>
  <c r="E30" i="10" s="1"/>
  <c r="C30" i="10"/>
  <c r="D29" i="10"/>
  <c r="E29" i="10" s="1"/>
  <c r="C29" i="10"/>
  <c r="D28" i="10"/>
  <c r="E28" i="10" s="1"/>
  <c r="C28" i="10"/>
  <c r="D27" i="10"/>
  <c r="E27" i="10"/>
  <c r="C27" i="10"/>
  <c r="D26" i="10"/>
  <c r="E26" i="10" s="1"/>
  <c r="C26" i="10"/>
  <c r="D25" i="10"/>
  <c r="E25" i="10" s="1"/>
  <c r="C25" i="10"/>
  <c r="D24" i="10"/>
  <c r="E24" i="10" s="1"/>
  <c r="C24" i="10"/>
  <c r="D23" i="10"/>
  <c r="E23" i="10" s="1"/>
  <c r="C23" i="10"/>
  <c r="D22" i="10"/>
  <c r="E22" i="10" s="1"/>
  <c r="C22" i="10"/>
  <c r="D21" i="10"/>
  <c r="E21" i="10" s="1"/>
  <c r="C21" i="10"/>
  <c r="D20" i="10"/>
  <c r="E20" i="10" s="1"/>
  <c r="C20" i="10"/>
  <c r="D19" i="10"/>
  <c r="E19" i="10" s="1"/>
  <c r="C19" i="10"/>
  <c r="D18" i="10"/>
  <c r="E18" i="10" s="1"/>
  <c r="C18" i="10"/>
  <c r="D17" i="10"/>
  <c r="E17" i="10" s="1"/>
  <c r="C17" i="10"/>
  <c r="D16" i="10"/>
  <c r="E16" i="10" s="1"/>
  <c r="C16" i="10"/>
  <c r="D15" i="10"/>
  <c r="E15" i="10" s="1"/>
  <c r="C15" i="10"/>
  <c r="D14" i="10"/>
  <c r="E14" i="10"/>
  <c r="C14" i="10"/>
  <c r="D13" i="10"/>
  <c r="E13" i="10" s="1"/>
  <c r="C13" i="10"/>
  <c r="D12" i="10"/>
  <c r="E12" i="10" s="1"/>
  <c r="C12" i="10"/>
  <c r="D11" i="10"/>
  <c r="E11" i="10" s="1"/>
  <c r="C11" i="10"/>
  <c r="D10" i="10"/>
  <c r="E10" i="10" s="1"/>
  <c r="C10" i="10"/>
  <c r="D9" i="10"/>
  <c r="E9" i="10" s="1"/>
  <c r="C9" i="10"/>
</calcChain>
</file>

<file path=xl/sharedStrings.xml><?xml version="1.0" encoding="utf-8"?>
<sst xmlns="http://schemas.openxmlformats.org/spreadsheetml/2006/main" count="298" uniqueCount="254">
  <si>
    <t>Spine Point</t>
  </si>
  <si>
    <t>M1</t>
  </si>
  <si>
    <t>M2</t>
  </si>
  <si>
    <t>M3</t>
  </si>
  <si>
    <t>M4</t>
  </si>
  <si>
    <t>M5</t>
  </si>
  <si>
    <t>M6</t>
  </si>
  <si>
    <t>U1</t>
  </si>
  <si>
    <t>U2</t>
  </si>
  <si>
    <t>U3</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</si>
  <si>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</si>
  <si>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</si>
  <si>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</si>
  <si>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</si>
  <si>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</si>
  <si>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</si>
  <si>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</si>
  <si>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</si>
  <si>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</si>
  <si>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</si>
  <si>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</si>
  <si>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</si>
  <si>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</si>
  <si>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</si>
  <si>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</si>
  <si>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</si>
  <si>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</si>
  <si>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</si>
  <si>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</si>
  <si>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</si>
  <si>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</si>
  <si>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</si>
  <si>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</si>
  <si>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</si>
  <si>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</si>
  <si>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</si>
  <si>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</si>
  <si>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</si>
  <si>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</si>
  <si>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</si>
  <si>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</si>
  <si>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</si>
  <si>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</si>
  <si>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</si>
  <si>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</si>
  <si>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</si>
  <si>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</si>
  <si>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</si>
  <si>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</si>
  <si>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</si>
  <si>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</si>
  <si>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</si>
  <si>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</si>
  <si>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Group</t>
  </si>
  <si>
    <t>SEN 1</t>
  </si>
  <si>
    <t>SEN 2</t>
  </si>
  <si>
    <t>Main Pay Scale (MPS)</t>
  </si>
  <si>
    <t>Upper Pay Scale (UPS)</t>
  </si>
  <si>
    <t>Spine  Point</t>
  </si>
  <si>
    <t>Ranges for Headteachers in Outer London</t>
  </si>
  <si>
    <t>TLR Payment 2</t>
  </si>
  <si>
    <t>Minimum</t>
  </si>
  <si>
    <t>Maximum</t>
  </si>
  <si>
    <t>TLR Payment 1</t>
  </si>
  <si>
    <t>Leadership Group</t>
  </si>
  <si>
    <t>Category of Employee</t>
  </si>
  <si>
    <t>Effective Date of Pay Award</t>
  </si>
  <si>
    <t>Rate for Employee Categories D, E &amp; L</t>
  </si>
  <si>
    <t>Rate for Employee Categories A &amp; J</t>
  </si>
  <si>
    <t>Rate for Employee Categories B &amp; C</t>
  </si>
  <si>
    <t>D, E &amp; L</t>
  </si>
  <si>
    <t xml:space="preserve">Employee is aged between 16 &amp; state </t>
  </si>
  <si>
    <t xml:space="preserve">retirement age and in occupational pension </t>
  </si>
  <si>
    <t>A &amp; J</t>
  </si>
  <si>
    <t>Employee is aged between 16 &amp; State</t>
  </si>
  <si>
    <t>B</t>
  </si>
  <si>
    <t>16 - 60 not in occupational pension scheme</t>
  </si>
  <si>
    <t>but entitled to reduced NI contributions</t>
  </si>
  <si>
    <t>C</t>
  </si>
  <si>
    <t>Employee is under 16 or of state retirement age</t>
  </si>
  <si>
    <t>Rate for Employee</t>
  </si>
  <si>
    <t>Rate:</t>
  </si>
  <si>
    <t>Earnings</t>
  </si>
  <si>
    <t>0%</t>
  </si>
  <si>
    <t>Average Employer NI Rate</t>
  </si>
  <si>
    <t>London Borough of Barnet</t>
  </si>
  <si>
    <t>pension scheme</t>
  </si>
  <si>
    <r>
      <t xml:space="preserve">retirement age but </t>
    </r>
    <r>
      <rPr>
        <b/>
        <sz val="10"/>
        <rFont val="Arial"/>
        <family val="2"/>
      </rPr>
      <t xml:space="preserve">not in </t>
    </r>
    <r>
      <rPr>
        <sz val="10"/>
        <rFont val="Arial"/>
        <family val="2"/>
      </rPr>
      <t xml:space="preserve">occupational </t>
    </r>
  </si>
  <si>
    <t>BB2</t>
  </si>
  <si>
    <t>BB3</t>
  </si>
  <si>
    <t>Annual Gross Earnings of Employee</t>
  </si>
  <si>
    <r>
      <t xml:space="preserve">All Teaching Staff </t>
    </r>
    <r>
      <rPr>
        <sz val="10"/>
        <rFont val="Arial"/>
        <family val="2"/>
      </rPr>
      <t xml:space="preserve"> (paid under Teachers Pay &amp; Conditions Document)</t>
    </r>
  </si>
  <si>
    <t>Classification of Employee NI Categories</t>
  </si>
  <si>
    <t>Category</t>
  </si>
  <si>
    <t>Description</t>
  </si>
  <si>
    <t>Employee Salary and Employer National Insurance &amp; Pension Contribution Rates</t>
  </si>
  <si>
    <t>Scheme (covers most employees)</t>
  </si>
  <si>
    <t>Annual Salary</t>
  </si>
  <si>
    <t>NI Contribution</t>
  </si>
  <si>
    <t xml:space="preserve">Enter Actual Gross </t>
  </si>
  <si>
    <t>To obtain Actual Employer</t>
  </si>
  <si>
    <t>`At a glance Employer NI Contributions'</t>
  </si>
  <si>
    <t>Contents</t>
  </si>
  <si>
    <t>Introduction</t>
  </si>
  <si>
    <t>Associate (Unqualified) Teacher Pay Scale</t>
  </si>
  <si>
    <t>Nursery Nurse Grading Review -  Joint Agreement – July 2009</t>
  </si>
  <si>
    <t>Agreement</t>
  </si>
  <si>
    <t>The table below sets out:</t>
  </si>
  <si>
    <t>the new grade range for all new staff with less than 5 years but more than 3 years continuous LG service (column 3)</t>
  </si>
  <si>
    <t>the new grade range for all new staff with less than 3 years continuous LG service (column 4)</t>
  </si>
  <si>
    <t>29 days leave</t>
  </si>
  <si>
    <t>25 days leave</t>
  </si>
  <si>
    <t>24 days leave</t>
  </si>
  <si>
    <t>scp</t>
  </si>
  <si>
    <t>Current</t>
  </si>
  <si>
    <r>
      <t>·</t>
    </r>
    <r>
      <rPr>
        <sz val="7"/>
        <rFont val="Times New Roman"/>
        <family val="1"/>
      </rPr>
      <t xml:space="preserve">        </t>
    </r>
    <r>
      <rPr>
        <b/>
        <sz val="12"/>
        <rFont val="Arial"/>
        <family val="2"/>
      </rPr>
      <t xml:space="preserve">Existing staff </t>
    </r>
  </si>
  <si>
    <r>
      <t>·</t>
    </r>
    <r>
      <rPr>
        <sz val="7"/>
        <rFont val="Times New Roman"/>
        <family val="1"/>
      </rPr>
      <t xml:space="preserve">        </t>
    </r>
    <r>
      <rPr>
        <b/>
        <sz val="12"/>
        <rFont val="Arial"/>
        <family val="2"/>
      </rPr>
      <t>New staff &gt;5 yrs service</t>
    </r>
  </si>
  <si>
    <t>New staff 3-5 yrs service</t>
  </si>
  <si>
    <t>New staff &lt;3 yrs service</t>
  </si>
  <si>
    <t>Implementation</t>
  </si>
  <si>
    <t xml:space="preserve">If schools wish to progress their Nursery Nurse(s) further up the agreed pay scale they may do so in line with their whole school pay policy and subject to an objective justification. </t>
  </si>
  <si>
    <t>New appointments</t>
  </si>
  <si>
    <t>Contracts</t>
  </si>
  <si>
    <t>Contracts for Nursery Nurses will set out the new pay rates and reflect the terms of the retainer pay. The principle differences to current term time or 52 week contracts will be the entitlement to retainer pay which is conditional upon their return to work after school closure periods, and, where staff are required and/or agree to work during the retainer period they would have their pay made up to full pay for the time worked.</t>
  </si>
  <si>
    <t>VA and Foundation Schools</t>
  </si>
  <si>
    <t xml:space="preserve">This agreement will apply to Nursery Nurses employed by all Community Schools in Barnet. VA and Foundation schools will also be advised to apply the agreement to their Nursery Nurses. HR will monitor implementation of the agreement and take appropriate steps and work closely with the unions to ensure that it is implemented in a consistent fashion. </t>
  </si>
  <si>
    <t>Employee is a married woman or widow aged</t>
  </si>
  <si>
    <t xml:space="preserve">Joint agreement was reached between Barnet Council and the trade unions (UNISON and GMB), on the revised grade for Nursery Nurses employed in Barnet Schools in July 2009 for implementation backdated to September 2008. </t>
  </si>
  <si>
    <t xml:space="preserve">Existing Nursery Nurses appointed after September 2008 were assimilated onto the minimum of point 25 from the date of their appointment and be progressed in line with the normal qualifying service rules for incremental progression. </t>
  </si>
  <si>
    <t>Back pay was paid as a lump sum in the month of implementation.</t>
  </si>
  <si>
    <t>New Nursery Nurses appointed after the date of the agreement should be appointed on the appropriate scale in the table commensurate with their length of continuous local government service which in turn reflects their annual leave entitlement.  It follows, that as their service increases the Nursery Nurse will be entitled to receive the salary appropriate to the higher banding.</t>
  </si>
  <si>
    <t>All schools were requested to instruct HR, or their payroll provider, details of the necessary changes  to be implemented which should have been confirmed in writing to the individual.</t>
  </si>
  <si>
    <t>Old grades &amp; Salaries</t>
  </si>
  <si>
    <t>New grades</t>
  </si>
  <si>
    <t>the new grades for those new staff who have 5 years continuous Local Government (LG) Service (column 2)</t>
  </si>
  <si>
    <t>13.8%</t>
  </si>
  <si>
    <t>The basis of the agreement was to apply the evaluated grade range and offer a retainer payment during the school holiday period.  This pays half-pay for the weeks in excess of term time and the amalgamated leave entitlement of annual leave and Bank Holidays. This is in line with Green Book conditions for certain Term Time groups of workers such as Meal Time Supervisors and Coach Escorts. Backdating was to September 2008, the date on which the Job Description was agreed.</t>
  </si>
  <si>
    <t>The old grades and salaries range (column 1)</t>
  </si>
  <si>
    <t xml:space="preserve">The difference between columns 2, 3 and 4 arises from the different annual leave entitlements associated with local government continuous service which is built into the retainer pay formula. </t>
  </si>
  <si>
    <t>Existing Nursery Nurses were assimilated onto the minimum of point 25 with effect from 1 September 2008 and progressed to point 26 from 1 April 2009 in line with normal incremental progression. If, exceptionally, an existing Nursery Nurse was earning above point 25 salary they should have been assimilated onto the appropriate point further up the scale so they do not lose out financially.</t>
  </si>
  <si>
    <t xml:space="preserve"> Pay Award</t>
  </si>
  <si>
    <r>
      <t>All Non -Teaching Staff</t>
    </r>
    <r>
      <rPr>
        <sz val="10"/>
        <rFont val="Arial"/>
        <family val="2"/>
      </rPr>
      <t xml:space="preserve">  (paid under National Joint Conditions, spine points 5-70)</t>
    </r>
  </si>
  <si>
    <t>This pack contains details of salary and wage rates for school employees from</t>
  </si>
  <si>
    <t>Barnet</t>
  </si>
  <si>
    <t>Scale</t>
  </si>
  <si>
    <t xml:space="preserve"> Salary</t>
  </si>
  <si>
    <t>Monthly</t>
  </si>
  <si>
    <t>Total Inc</t>
  </si>
  <si>
    <t>Oncost%</t>
  </si>
  <si>
    <t>Band</t>
  </si>
  <si>
    <t>Point</t>
  </si>
  <si>
    <t>Salary</t>
  </si>
  <si>
    <t>NIC</t>
  </si>
  <si>
    <t>NIC Only</t>
  </si>
  <si>
    <t>NIC &amp; Pension</t>
  </si>
  <si>
    <t>London Provincial Grades</t>
  </si>
  <si>
    <t>B           A      N    D</t>
  </si>
  <si>
    <t>**</t>
  </si>
  <si>
    <t>Salary Rates</t>
  </si>
  <si>
    <t xml:space="preserve">     </t>
  </si>
  <si>
    <t>for National Insurance and Pensions</t>
  </si>
  <si>
    <t xml:space="preserve">Look up Tables for Average Employer NIContribution Rates </t>
  </si>
  <si>
    <t>Pay £</t>
  </si>
  <si>
    <t xml:space="preserve">Employee Annual Gross </t>
  </si>
  <si>
    <t>Contribution £</t>
  </si>
  <si>
    <t xml:space="preserve">Annual Employer NI </t>
  </si>
  <si>
    <t>Leading Practitioners</t>
  </si>
  <si>
    <t>Minimum L1</t>
  </si>
  <si>
    <t>Maximum L18</t>
  </si>
  <si>
    <t>wks per year</t>
  </si>
  <si>
    <t>hrs pw</t>
  </si>
  <si>
    <t>£ per hr</t>
  </si>
  <si>
    <t>Additional Rewards for Classroom Teachers</t>
  </si>
  <si>
    <t>Special Education Needs</t>
  </si>
  <si>
    <t>Teaching and Learning Responsibility Payments</t>
  </si>
  <si>
    <t>https://www.gov.uk/government/publications/rates-and-allowances-national-insurance-contributions/rates-and-allowances-national-insurance-contributions</t>
  </si>
  <si>
    <t>Superanuation</t>
  </si>
  <si>
    <t>1st September 2016</t>
  </si>
  <si>
    <t>1st April 2016</t>
  </si>
  <si>
    <t>BB1</t>
  </si>
  <si>
    <t>Unified Rewards - grades and salaries 2017/18</t>
  </si>
  <si>
    <t>Grade Line</t>
  </si>
  <si>
    <t>Grade</t>
  </si>
  <si>
    <t>KH</t>
  </si>
  <si>
    <t>Min (SCP)</t>
  </si>
  <si>
    <t>Max (SCP)</t>
  </si>
  <si>
    <t>Min</t>
  </si>
  <si>
    <t>MP</t>
  </si>
  <si>
    <t>Max</t>
  </si>
  <si>
    <t>Grade A</t>
  </si>
  <si>
    <t>Grade B</t>
  </si>
  <si>
    <t>Grade C</t>
  </si>
  <si>
    <t>Grade D</t>
  </si>
  <si>
    <t>Grade E</t>
  </si>
  <si>
    <t>Grade F</t>
  </si>
  <si>
    <t>Grade G</t>
  </si>
  <si>
    <t>Grade H</t>
  </si>
  <si>
    <t>Grade I</t>
  </si>
  <si>
    <t>Grade J</t>
  </si>
  <si>
    <t>Grade K</t>
  </si>
  <si>
    <t>Grade L</t>
  </si>
  <si>
    <t>Grade M</t>
  </si>
  <si>
    <t>Grade N</t>
  </si>
  <si>
    <t>Grade O</t>
  </si>
  <si>
    <t>Grade P</t>
  </si>
  <si>
    <t>Grade Q</t>
  </si>
  <si>
    <t>Grade R</t>
  </si>
  <si>
    <t>Grade S</t>
  </si>
  <si>
    <t>financial year 2017-18</t>
  </si>
  <si>
    <t>The key headlines for calculating staffing expenditure from April 2017 are: -</t>
  </si>
  <si>
    <t>* Changes to Employers NI contributions from April 2017</t>
  </si>
  <si>
    <t>* 2017/18 Personal Tax Allowances at £11,500</t>
  </si>
  <si>
    <t>*Non teaching staff in community schools now under Unified Reward pay from 1st April 2017</t>
  </si>
  <si>
    <t>Employers National Insurance Contribution Rates from April 2017 - Abolition of contracting out rebate</t>
  </si>
  <si>
    <t>Between £8,164 and £45,032 pa</t>
  </si>
  <si>
    <t>Over £45,032</t>
  </si>
  <si>
    <t>Up to £8,163 pa</t>
  </si>
  <si>
    <t>Less than 8,164</t>
  </si>
  <si>
    <t>Employer National Insurance Contribution Rates from April 2017</t>
  </si>
  <si>
    <t>HMRC NIC 2017 rates</t>
  </si>
  <si>
    <r>
      <t xml:space="preserve">From </t>
    </r>
    <r>
      <rPr>
        <b/>
        <sz val="10"/>
        <rFont val="Arial"/>
        <family val="2"/>
      </rPr>
      <t>01/09/2017</t>
    </r>
    <r>
      <rPr>
        <sz val="10"/>
        <rFont val="Arial"/>
        <family val="2"/>
      </rPr>
      <t xml:space="preserve">  £pa</t>
    </r>
  </si>
  <si>
    <t>Monthly NIC</t>
  </si>
  <si>
    <t>Yearly NIC</t>
  </si>
  <si>
    <t>NIC payable above ST</t>
  </si>
  <si>
    <t>2017/18 READY RECKONER  Applicable from 1 April 2017</t>
  </si>
  <si>
    <t>Please note that the data has been updated with GLPC inflation rates and new HMRC rates for National Insurance Contributions  w.e.f. 1st April 2017</t>
  </si>
  <si>
    <r>
      <rPr>
        <b/>
        <i/>
        <sz val="9"/>
        <rFont val="Arial"/>
        <family val="2"/>
      </rPr>
      <t>Assumed</t>
    </r>
    <r>
      <rPr>
        <b/>
        <sz val="9"/>
        <rFont val="Arial"/>
        <family val="2"/>
      </rPr>
      <t xml:space="preserve"> Employers Pension Contribution Rate from April 17</t>
    </r>
  </si>
  <si>
    <t xml:space="preserve"> Employers Pension Contribution Rate from April 16</t>
  </si>
  <si>
    <t>Financial Year 2017-18</t>
  </si>
  <si>
    <t>Summary of 2017-18 Pay Awards and Employer Contribution Rates</t>
  </si>
  <si>
    <t>Calculation of teachers' hourly rates</t>
  </si>
  <si>
    <t>Unified Reward Grades 2017-18</t>
  </si>
  <si>
    <t xml:space="preserve">Non teachers - Ready Reckoner detailing pay scales and on-costs wef 1st April 2017 </t>
  </si>
  <si>
    <t>including unified pay grades</t>
  </si>
  <si>
    <t>Local Govt Pension Scheme - rates update</t>
  </si>
  <si>
    <t>Barnet Living Wage and Supplement</t>
  </si>
  <si>
    <t>Community School Employees</t>
  </si>
  <si>
    <t>Barnet Living Wage wef 1 Apr 17 - please refer to sheet No 14</t>
  </si>
  <si>
    <t>Teachers' pension - confirmation of rate increase</t>
  </si>
  <si>
    <t>with effect from 1st Sept 2017</t>
  </si>
  <si>
    <t>Leadership Group Pay Range 2017 Annual Salary</t>
  </si>
  <si>
    <t>Leading Practitioners Pay Range 2017 Annual Salary</t>
  </si>
  <si>
    <t>Associate (Unqualified) Teacher Pay Range 2017 - Annual Salary</t>
  </si>
  <si>
    <t>STPCD Minimum</t>
  </si>
  <si>
    <t>STPCD Maximum</t>
  </si>
  <si>
    <t>From 01/09/2017  £pa</t>
  </si>
  <si>
    <t>STPCD Maximum Limits</t>
  </si>
  <si>
    <t>*  Includes statutory minmum and maximum pay ranges for  Teaching staff wef 1st Sept 17</t>
  </si>
  <si>
    <t>3b</t>
  </si>
  <si>
    <t>3a</t>
  </si>
  <si>
    <t>School Teachers' Pay Ranges (Outer London) as recommended by the National Joint Union Advice</t>
  </si>
  <si>
    <r>
      <t xml:space="preserve">School Teachers' Statutory </t>
    </r>
    <r>
      <rPr>
        <b/>
        <u/>
        <sz val="15"/>
        <color rgb="FF3333FF"/>
        <rFont val="Arial"/>
        <family val="2"/>
      </rPr>
      <t>minima</t>
    </r>
    <r>
      <rPr>
        <b/>
        <sz val="15"/>
        <color rgb="FF3333FF"/>
        <rFont val="Arial"/>
        <family val="2"/>
      </rPr>
      <t xml:space="preserve"> and </t>
    </r>
    <r>
      <rPr>
        <b/>
        <u/>
        <sz val="15"/>
        <color rgb="FF3333FF"/>
        <rFont val="Arial"/>
        <family val="2"/>
      </rPr>
      <t>maxima</t>
    </r>
    <r>
      <rPr>
        <b/>
        <sz val="15"/>
        <color rgb="FF3333FF"/>
        <rFont val="Arial"/>
        <family val="2"/>
      </rPr>
      <t xml:space="preserve"> of all pay ranges (Outer London) with effect from 1st Sept 2017</t>
    </r>
  </si>
  <si>
    <t>Statutory Minimum and Maximum Pay rates for Teachers wef 1st September 2017</t>
  </si>
  <si>
    <t>Teacher Pay Scales as recommended by the Joint Unions wef 1st September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</si>
</sst>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3" formatCode="_-* #,##0.00_-;\-* #,##0.00_-;_-* &quot;-&quot;??_-;_-@_-"/>
    <numFmt numFmtId="164" formatCode="0_)"/>
    <numFmt numFmtId="165" formatCode="0.00_)"/>
    <numFmt numFmtId="166" formatCode="0.0%"/>
    <numFmt numFmtId="167" formatCode="_-* #,##0_-;\-* #,##0_-;_-* &quot;-&quot;??_-;_-@_-"/>
    <numFmt numFmtId="168" formatCode="&quot;£&quot;#,##0"/>
    <numFmt numFmtId="169" formatCode="[$-F800]dddd\,\ mmmm\ dd\,\ yyyy"/>
    <numFmt numFmtId="170" formatCode="#,##0;[Red]\(#,##0\)"/>
  </numFmts>
  <fonts count="53"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1"/>
      <name val="Arial"/>
      <family val="2"/>
    </font>
    <font>
      <b/>
      <u/>
      <sz val="11"/>
      <name val="Arial"/>
      <family val="2"/>
    </font>
    <font>
      <sz val="11"/>
      <name val="Arial"/>
      <family val="2"/>
    </font>
    <font>
      <b/>
      <sz val="12"/>
      <color indexed="8"/>
      <name val="Arial"/>
      <family val="2"/>
    </font>
    <font>
      <sz val="10"/>
      <color indexed="14"/>
      <name val="Arial"/>
      <family val="2"/>
    </font>
    <font>
      <sz val="9"/>
      <name val="Arial"/>
      <family val="2"/>
    </font>
    <font>
      <b/>
      <u/>
      <sz val="12"/>
      <name val="Arial"/>
      <family val="2"/>
    </font>
    <font>
      <u/>
      <sz val="10"/>
      <color indexed="12"/>
      <name val="Arial"/>
      <family val="2"/>
    </font>
    <font>
      <sz val="10"/>
      <color indexed="14"/>
      <name val="Arial"/>
      <family val="2"/>
    </font>
    <font>
      <sz val="9"/>
      <color indexed="14"/>
      <name val="Arial"/>
      <family val="2"/>
    </font>
    <font>
      <b/>
      <sz val="11"/>
      <color indexed="14"/>
      <name val="Arial"/>
      <family val="2"/>
    </font>
    <font>
      <b/>
      <sz val="10"/>
      <color indexed="14"/>
      <name val="Arial"/>
      <family val="2"/>
    </font>
    <font>
      <b/>
      <sz val="14"/>
      <name val="Arial"/>
      <family val="2"/>
    </font>
    <font>
      <b/>
      <sz val="10"/>
      <color indexed="62"/>
      <name val="Arial"/>
      <family val="2"/>
    </font>
    <font>
      <sz val="18"/>
      <name val="Arial"/>
      <family val="2"/>
    </font>
    <font>
      <sz val="14"/>
      <name val="Arial"/>
      <family val="2"/>
    </font>
    <font>
      <sz val="13.5"/>
      <name val="Arial"/>
      <family val="2"/>
    </font>
    <font>
      <b/>
      <sz val="10"/>
      <name val="Arial"/>
      <family val="2"/>
    </font>
    <font>
      <sz val="10"/>
      <name val="Arial"/>
      <family val="2"/>
    </font>
    <font>
      <sz val="10"/>
      <name val="Arial"/>
      <family val="2"/>
    </font>
    <font>
      <u/>
      <sz val="14"/>
      <color indexed="62"/>
      <name val="Arial"/>
      <family val="2"/>
    </font>
    <font>
      <b/>
      <sz val="12"/>
      <name val="Arial"/>
      <family val="2"/>
    </font>
    <font>
      <sz val="12"/>
      <name val="Arial"/>
      <family val="2"/>
    </font>
    <font>
      <b/>
      <sz val="26"/>
      <name val="Arial"/>
      <family val="2"/>
    </font>
    <font>
      <b/>
      <sz val="20"/>
      <name val="Arial"/>
      <family val="2"/>
    </font>
    <font>
      <b/>
      <sz val="16"/>
      <name val="Arial"/>
      <family val="2"/>
    </font>
    <font>
      <sz val="12"/>
      <color indexed="8"/>
      <name val="Arial"/>
      <family val="2"/>
    </font>
    <font>
      <sz val="12"/>
      <name val="Symbol"/>
      <family val="1"/>
      <charset val="2"/>
    </font>
    <font>
      <sz val="7"/>
      <name val="Times New Roman"/>
      <family val="1"/>
    </font>
    <font>
      <i/>
      <sz val="10"/>
      <name val="Arial"/>
      <family val="2"/>
    </font>
    <font>
      <sz val="12"/>
      <name val="Arial"/>
      <family val="2"/>
    </font>
    <font>
      <i/>
      <sz val="12"/>
      <name val="Arial"/>
      <family val="2"/>
    </font>
    <font>
      <b/>
      <sz val="9"/>
      <name val="Arial"/>
      <family val="2"/>
    </font>
    <font>
      <b/>
      <sz val="10"/>
      <color indexed="9"/>
      <name val="Arial"/>
      <family val="2"/>
    </font>
    <font>
      <sz val="20"/>
      <name val="Arial"/>
      <family val="2"/>
    </font>
    <font>
      <b/>
      <i/>
      <sz val="9"/>
      <name val="Arial"/>
      <family val="2"/>
    </font>
    <font>
      <b/>
      <i/>
      <sz val="15"/>
      <name val="Arial"/>
      <family val="2"/>
    </font>
    <font>
      <b/>
      <u/>
      <sz val="14"/>
      <name val="Arial"/>
      <family val="2"/>
    </font>
    <font>
      <sz val="12"/>
      <color indexed="14"/>
      <name val="Arial"/>
      <family val="2"/>
    </font>
    <font>
      <sz val="11"/>
      <color theme="1"/>
      <name val="Calibri"/>
      <family val="2"/>
      <scheme val="minor"/>
    </font>
    <font>
      <b/>
      <sz val="11"/>
      <color theme="1"/>
      <name val="Calibri"/>
      <family val="2"/>
      <scheme val="minor"/>
    </font>
    <font>
      <b/>
      <sz val="10"/>
      <color rgb="FF3333FF"/>
      <name val="Arial"/>
      <family val="2"/>
    </font>
    <font>
      <b/>
      <sz val="10"/>
      <color rgb="FFFFFF00"/>
      <name val="Arial"/>
      <family val="2"/>
    </font>
    <font>
      <b/>
      <sz val="11"/>
      <color theme="1"/>
      <name val="Calibri"/>
      <family val="2"/>
    </font>
    <font>
      <b/>
      <sz val="10"/>
      <color theme="0"/>
      <name val="Arial"/>
      <family val="2"/>
    </font>
    <font>
      <b/>
      <sz val="15"/>
      <color rgb="FF3333FF"/>
      <name val="Arial"/>
      <family val="2"/>
    </font>
    <font>
      <b/>
      <u/>
      <sz val="15"/>
      <color rgb="FF3333FF"/>
      <name val="Arial"/>
      <family val="2"/>
    </font>
  </fonts>
  <fills count="15">
    <fill>
      <patternFill patternType="none"/>
    </fill>
    <fill>
      <patternFill patternType="gray125"/>
    </fill>
    <fill>
      <patternFill patternType="solid">
        <fgColor indexed="9"/>
        <bgColor indexed="64"/>
      </patternFill>
    </fill>
    <fill>
      <patternFill patternType="solid">
        <fgColor indexed="21"/>
        <bgColor indexed="56"/>
      </patternFill>
    </fill>
    <fill>
      <patternFill patternType="solid">
        <fgColor indexed="21"/>
        <bgColor indexed="64"/>
      </patternFill>
    </fill>
    <fill>
      <patternFill patternType="solid">
        <fgColor indexed="42"/>
        <bgColor indexed="64"/>
      </patternFill>
    </fill>
    <fill>
      <patternFill patternType="solid">
        <fgColor indexed="42"/>
        <bgColor indexed="56"/>
      </patternFill>
    </fill>
    <fill>
      <patternFill patternType="solid">
        <fgColor rgb="FFFFFF00"/>
        <bgColor indexed="64"/>
      </patternFill>
    </fill>
    <fill>
      <patternFill patternType="solid">
        <fgColor rgb="FFFFFFCC"/>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008080"/>
        <bgColor indexed="56"/>
      </patternFill>
    </fill>
    <fill>
      <patternFill patternType="solid">
        <fgColor rgb="FF008080"/>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8"/>
      </bottom>
      <diagonal/>
    </border>
    <border>
      <left/>
      <right/>
      <top style="medium">
        <color indexed="8"/>
      </top>
      <bottom/>
      <diagonal/>
    </border>
    <border>
      <left style="medium">
        <color indexed="64"/>
      </left>
      <right/>
      <top/>
      <bottom style="medium">
        <color indexed="64"/>
      </bottom>
      <diagonal/>
    </border>
    <border>
      <left style="medium">
        <color indexed="64"/>
      </left>
      <right style="medium">
        <color indexed="64"/>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8"/>
      </left>
      <right/>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9" fontId="2" fillId="0" borderId="0" applyFont="0" applyFill="0" applyBorder="0" applyAlignment="0" applyProtection="0"/>
    <xf numFmtId="0" fontId="45" fillId="0" borderId="0"/>
    <xf numFmtId="0" fontId="1" fillId="0" borderId="0"/>
  </cellStyleXfs>
  <cellXfs count="299">
    <xf numFmtId="0" fontId="0" fillId="0" borderId="0" xfId="0"/>
    <xf numFmtId="0" fontId="4" fillId="0" borderId="0" xfId="0" applyFont="1"/>
    <xf numFmtId="0" fontId="4" fillId="0" borderId="0" xfId="0" applyFont="1" applyBorder="1" applyAlignment="1">
      <alignment horizontal="center" wrapText="1"/>
    </xf>
    <xf numFmtId="0" fontId="6" fillId="0" borderId="0" xfId="0" applyFont="1"/>
    <xf numFmtId="0" fontId="7" fillId="0" borderId="0" xfId="0" applyFont="1"/>
    <xf numFmtId="0" fontId="8" fillId="0" borderId="0" xfId="0" applyFont="1"/>
    <xf numFmtId="0" fontId="0" fillId="0" borderId="0" xfId="0" applyAlignment="1">
      <alignment wrapText="1"/>
    </xf>
    <xf numFmtId="3" fontId="0" fillId="0" borderId="0" xfId="0" applyNumberFormat="1"/>
    <xf numFmtId="0" fontId="0" fillId="0" borderId="0" xfId="0" applyAlignment="1">
      <alignment horizontal="center"/>
    </xf>
    <xf numFmtId="0" fontId="10" fillId="0" borderId="0" xfId="0" applyFont="1"/>
    <xf numFmtId="0" fontId="4" fillId="0" borderId="0" xfId="0" applyFont="1" applyBorder="1" applyAlignment="1">
      <alignment horizontal="centerContinuous" vertical="center" wrapText="1"/>
    </xf>
    <xf numFmtId="0" fontId="4" fillId="0" borderId="0" xfId="0" applyFont="1" applyBorder="1"/>
    <xf numFmtId="0" fontId="7" fillId="0" borderId="0" xfId="0" applyFont="1" applyFill="1"/>
    <xf numFmtId="0" fontId="4" fillId="0" borderId="0" xfId="0" applyFont="1" applyFill="1" applyBorder="1" applyAlignment="1">
      <alignment horizontal="center" vertical="top" wrapText="1"/>
    </xf>
    <xf numFmtId="0" fontId="12" fillId="0" borderId="0" xfId="0" applyFont="1" applyFill="1"/>
    <xf numFmtId="0" fontId="6" fillId="0" borderId="0" xfId="0" applyFont="1" applyFill="1"/>
    <xf numFmtId="0" fontId="1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Alignment="1">
      <alignment horizontal="center" vertical="top" wrapText="1"/>
    </xf>
    <xf numFmtId="10" fontId="0" fillId="0" borderId="0" xfId="3" applyNumberFormat="1" applyFont="1"/>
    <xf numFmtId="167" fontId="0" fillId="0" borderId="0" xfId="0" applyNumberFormat="1"/>
    <xf numFmtId="0" fontId="4" fillId="0" borderId="0" xfId="0" applyFont="1" applyFill="1" applyAlignment="1">
      <alignment horizontal="centerContinuous" vertical="center" wrapText="1"/>
    </xf>
    <xf numFmtId="0" fontId="11" fillId="0" borderId="0" xfId="0" applyFont="1" applyBorder="1" applyAlignment="1">
      <alignment horizontal="center" vertical="center" wrapText="1"/>
    </xf>
    <xf numFmtId="167" fontId="2" fillId="0" borderId="0" xfId="1" applyNumberFormat="1"/>
    <xf numFmtId="0" fontId="14" fillId="0" borderId="0" xfId="0" applyFont="1"/>
    <xf numFmtId="0" fontId="10" fillId="0" borderId="0" xfId="0" applyFont="1" applyFill="1" applyBorder="1" applyAlignment="1">
      <alignment horizontal="center" vertical="top" wrapText="1"/>
    </xf>
    <xf numFmtId="0" fontId="10" fillId="0" borderId="0" xfId="0" applyFont="1" applyAlignment="1">
      <alignment wrapText="1"/>
    </xf>
    <xf numFmtId="0" fontId="10" fillId="0" borderId="0" xfId="0" applyFont="1" applyAlignment="1">
      <alignment horizontal="center"/>
    </xf>
    <xf numFmtId="0" fontId="10" fillId="0" borderId="0" xfId="0" applyFont="1" applyBorder="1" applyAlignment="1">
      <alignment horizontal="center" wrapText="1"/>
    </xf>
    <xf numFmtId="0" fontId="10" fillId="0" borderId="0" xfId="0" applyFont="1" applyAlignment="1"/>
    <xf numFmtId="0" fontId="10" fillId="0" borderId="0" xfId="0" applyFont="1" applyFill="1"/>
    <xf numFmtId="0" fontId="10" fillId="0" borderId="0" xfId="0" applyFont="1" applyFill="1" applyBorder="1" applyAlignment="1">
      <alignment horizontal="center" vertical="center" wrapText="1"/>
    </xf>
    <xf numFmtId="0" fontId="10" fillId="0" borderId="0" xfId="0" applyFont="1" applyFill="1" applyAlignment="1">
      <alignment horizontal="center"/>
    </xf>
    <xf numFmtId="0" fontId="16" fillId="0" borderId="0" xfId="0" applyFont="1" applyFill="1"/>
    <xf numFmtId="0" fontId="15" fillId="0" borderId="0" xfId="0" applyFont="1" applyFill="1" applyBorder="1" applyAlignment="1">
      <alignment horizontal="center" vertical="center" wrapText="1"/>
    </xf>
    <xf numFmtId="0" fontId="10" fillId="0" borderId="0" xfId="0" applyFont="1" applyFill="1" applyBorder="1" applyAlignment="1">
      <alignment horizontal="center" wrapText="1"/>
    </xf>
    <xf numFmtId="0" fontId="14" fillId="0" borderId="0" xfId="0" applyFont="1" applyAlignment="1">
      <alignment horizontal="center"/>
    </xf>
    <xf numFmtId="167" fontId="14" fillId="0" borderId="0" xfId="1" applyNumberFormat="1" applyFont="1"/>
    <xf numFmtId="0" fontId="17" fillId="0" borderId="0" xfId="0" quotePrefix="1" applyFont="1"/>
    <xf numFmtId="0" fontId="4" fillId="0" borderId="0" xfId="0" applyFont="1" applyFill="1"/>
    <xf numFmtId="0" fontId="4" fillId="0" borderId="1" xfId="0" applyFont="1" applyBorder="1"/>
    <xf numFmtId="9" fontId="4" fillId="0" borderId="1" xfId="0" applyNumberFormat="1" applyFont="1" applyBorder="1"/>
    <xf numFmtId="166" fontId="4" fillId="0" borderId="1" xfId="0" applyNumberFormat="1" applyFont="1" applyBorder="1"/>
    <xf numFmtId="0" fontId="19" fillId="0" borderId="0" xfId="0" applyFont="1"/>
    <xf numFmtId="0" fontId="21" fillId="0" borderId="0" xfId="0" applyFont="1"/>
    <xf numFmtId="0" fontId="22" fillId="0" borderId="0" xfId="0" applyFont="1"/>
    <xf numFmtId="0" fontId="4" fillId="0" borderId="2" xfId="0" applyFont="1" applyBorder="1" applyAlignment="1">
      <alignment horizontal="center"/>
    </xf>
    <xf numFmtId="0" fontId="4" fillId="0" borderId="0" xfId="0" applyFont="1" applyBorder="1" applyAlignment="1">
      <alignment horizontal="center"/>
    </xf>
    <xf numFmtId="0" fontId="4" fillId="0" borderId="2" xfId="0" applyFont="1" applyFill="1" applyBorder="1"/>
    <xf numFmtId="0" fontId="4" fillId="0" borderId="3" xfId="0" applyFont="1" applyBorder="1"/>
    <xf numFmtId="0" fontId="10" fillId="0" borderId="0"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applyAlignment="1">
      <alignment horizontal="center"/>
    </xf>
    <xf numFmtId="0" fontId="4" fillId="0" borderId="9" xfId="0" applyFont="1" applyFill="1" applyBorder="1" applyAlignment="1">
      <alignment horizontal="center"/>
    </xf>
    <xf numFmtId="0" fontId="25" fillId="0" borderId="0" xfId="0" applyFont="1" applyAlignment="1">
      <alignment horizontal="center"/>
    </xf>
    <xf numFmtId="167" fontId="25" fillId="0" borderId="0" xfId="1" applyNumberFormat="1" applyFont="1"/>
    <xf numFmtId="167" fontId="24" fillId="0" borderId="10" xfId="1" quotePrefix="1" applyNumberFormat="1" applyFont="1" applyBorder="1"/>
    <xf numFmtId="9" fontId="24" fillId="0" borderId="10" xfId="0" applyNumberFormat="1" applyFont="1" applyBorder="1" applyAlignment="1">
      <alignment horizontal="center"/>
    </xf>
    <xf numFmtId="10" fontId="24" fillId="0" borderId="10" xfId="0" applyNumberFormat="1" applyFont="1" applyBorder="1" applyAlignment="1">
      <alignment horizontal="center"/>
    </xf>
    <xf numFmtId="167" fontId="24" fillId="0" borderId="11" xfId="1" applyNumberFormat="1" applyFont="1" applyBorder="1"/>
    <xf numFmtId="10" fontId="24" fillId="0" borderId="11" xfId="0" quotePrefix="1" applyNumberFormat="1" applyFont="1" applyBorder="1" applyAlignment="1">
      <alignment horizontal="center"/>
    </xf>
    <xf numFmtId="10" fontId="24" fillId="0" borderId="11" xfId="3" applyNumberFormat="1" applyFont="1" applyBorder="1" applyAlignment="1">
      <alignment horizontal="center"/>
    </xf>
    <xf numFmtId="167" fontId="24" fillId="0" borderId="12" xfId="1" applyNumberFormat="1" applyFont="1" applyBorder="1"/>
    <xf numFmtId="10" fontId="24" fillId="0" borderId="12" xfId="0" quotePrefix="1" applyNumberFormat="1" applyFont="1" applyBorder="1" applyAlignment="1">
      <alignment horizontal="center"/>
    </xf>
    <xf numFmtId="10" fontId="24" fillId="0" borderId="12" xfId="3" applyNumberFormat="1" applyFont="1" applyBorder="1" applyAlignment="1">
      <alignment horizontal="center"/>
    </xf>
    <xf numFmtId="0" fontId="23" fillId="0" borderId="12" xfId="0" applyFont="1" applyFill="1" applyBorder="1" applyAlignment="1">
      <alignment horizontal="center"/>
    </xf>
    <xf numFmtId="167" fontId="4" fillId="0" borderId="13" xfId="1" applyNumberFormat="1" applyFont="1" applyFill="1" applyBorder="1" applyAlignment="1">
      <alignment horizontal="center"/>
    </xf>
    <xf numFmtId="0" fontId="4" fillId="0" borderId="13" xfId="0" applyFont="1" applyFill="1" applyBorder="1" applyAlignment="1">
      <alignment horizontal="center"/>
    </xf>
    <xf numFmtId="167" fontId="24" fillId="0" borderId="14" xfId="1" applyNumberFormat="1" applyFont="1" applyBorder="1" applyAlignment="1">
      <alignment horizontal="center"/>
    </xf>
    <xf numFmtId="0" fontId="14" fillId="0" borderId="15" xfId="0" applyFont="1" applyBorder="1"/>
    <xf numFmtId="0" fontId="0" fillId="0" borderId="16" xfId="0" applyBorder="1"/>
    <xf numFmtId="0" fontId="14" fillId="0" borderId="2" xfId="0" applyFont="1" applyBorder="1"/>
    <xf numFmtId="0" fontId="0" fillId="0" borderId="3" xfId="0" applyBorder="1"/>
    <xf numFmtId="168" fontId="0" fillId="0" borderId="3" xfId="1" applyNumberFormat="1" applyFont="1" applyBorder="1"/>
    <xf numFmtId="0" fontId="14" fillId="0" borderId="8" xfId="0" applyFont="1" applyBorder="1"/>
    <xf numFmtId="0" fontId="0" fillId="0" borderId="5" xfId="0" applyBorder="1"/>
    <xf numFmtId="0" fontId="0" fillId="0" borderId="1" xfId="0" applyBorder="1" applyProtection="1">
      <protection locked="0"/>
    </xf>
    <xf numFmtId="0" fontId="27" fillId="0" borderId="0" xfId="0" applyFont="1" applyAlignment="1">
      <alignment horizontal="center"/>
    </xf>
    <xf numFmtId="0" fontId="27" fillId="0" borderId="0" xfId="0" applyFont="1"/>
    <xf numFmtId="0" fontId="28" fillId="0" borderId="0" xfId="0" applyFont="1"/>
    <xf numFmtId="0" fontId="28" fillId="0" borderId="0" xfId="0" applyFont="1" applyFill="1"/>
    <xf numFmtId="0" fontId="28" fillId="0" borderId="0" xfId="0" applyFont="1" applyAlignment="1">
      <alignment horizontal="left"/>
    </xf>
    <xf numFmtId="0" fontId="28" fillId="0" borderId="0" xfId="0" applyFont="1" applyAlignment="1">
      <alignment horizontal="left" wrapText="1"/>
    </xf>
    <xf numFmtId="0" fontId="17" fillId="0" borderId="0" xfId="0" applyFont="1" applyFill="1"/>
    <xf numFmtId="0" fontId="17" fillId="0" borderId="0" xfId="0" quotePrefix="1" applyFont="1" applyFill="1"/>
    <xf numFmtId="167" fontId="24" fillId="0" borderId="10" xfId="1" quotePrefix="1" applyNumberFormat="1" applyFont="1" applyFill="1" applyBorder="1"/>
    <xf numFmtId="43" fontId="0" fillId="0" borderId="0" xfId="0" applyNumberFormat="1"/>
    <xf numFmtId="0" fontId="28" fillId="0" borderId="0" xfId="0" applyFont="1" applyAlignment="1">
      <alignment horizontal="left" indent="2"/>
    </xf>
    <xf numFmtId="0" fontId="9" fillId="2" borderId="17" xfId="0" applyFont="1" applyFill="1" applyBorder="1" applyAlignment="1">
      <alignment horizontal="center" vertical="top" wrapText="1"/>
    </xf>
    <xf numFmtId="0" fontId="9" fillId="2" borderId="18" xfId="0" applyFont="1" applyFill="1" applyBorder="1" applyAlignment="1">
      <alignment horizontal="center" vertical="top" wrapText="1"/>
    </xf>
    <xf numFmtId="0" fontId="32" fillId="2" borderId="17" xfId="0" applyFont="1" applyFill="1" applyBorder="1" applyAlignment="1">
      <alignment horizontal="right" vertical="top" wrapText="1"/>
    </xf>
    <xf numFmtId="6" fontId="32" fillId="2" borderId="18" xfId="0" applyNumberFormat="1" applyFont="1" applyFill="1" applyBorder="1" applyAlignment="1">
      <alignment horizontal="right" vertical="top" wrapText="1"/>
    </xf>
    <xf numFmtId="15" fontId="28" fillId="0" borderId="0" xfId="0" applyNumberFormat="1" applyFont="1"/>
    <xf numFmtId="0" fontId="28" fillId="0" borderId="0" xfId="0" applyFont="1" applyAlignment="1">
      <alignment wrapText="1"/>
    </xf>
    <xf numFmtId="0" fontId="28" fillId="0" borderId="0" xfId="0" applyFont="1" applyAlignment="1"/>
    <xf numFmtId="0" fontId="35" fillId="0" borderId="0" xfId="0" applyFont="1"/>
    <xf numFmtId="0" fontId="9" fillId="0" borderId="18" xfId="0" applyFont="1" applyFill="1" applyBorder="1" applyAlignment="1">
      <alignment horizontal="center" vertical="top" wrapText="1"/>
    </xf>
    <xf numFmtId="0" fontId="27" fillId="0" borderId="18" xfId="0" applyFont="1" applyFill="1" applyBorder="1" applyAlignment="1">
      <alignment horizontal="center" vertical="top" wrapText="1"/>
    </xf>
    <xf numFmtId="0" fontId="33" fillId="0" borderId="19" xfId="0" applyFont="1" applyFill="1" applyBorder="1" applyAlignment="1">
      <alignment horizontal="left" vertical="top" wrapText="1" indent="2"/>
    </xf>
    <xf numFmtId="0" fontId="33" fillId="0" borderId="18" xfId="0" applyFont="1" applyFill="1" applyBorder="1" applyAlignment="1">
      <alignment horizontal="left" vertical="top" wrapText="1" indent="2"/>
    </xf>
    <xf numFmtId="0" fontId="32" fillId="0" borderId="18" xfId="0" applyFont="1" applyFill="1" applyBorder="1" applyAlignment="1">
      <alignment horizontal="right" vertical="top" wrapText="1"/>
    </xf>
    <xf numFmtId="0" fontId="27" fillId="0" borderId="18" xfId="0" applyFont="1" applyFill="1" applyBorder="1" applyAlignment="1">
      <alignment horizontal="right" vertical="top" wrapText="1"/>
    </xf>
    <xf numFmtId="0" fontId="28" fillId="0" borderId="18" xfId="0" applyFont="1" applyFill="1" applyBorder="1" applyAlignment="1">
      <alignment horizontal="right" vertical="top" wrapText="1"/>
    </xf>
    <xf numFmtId="6" fontId="28" fillId="0" borderId="18" xfId="0" applyNumberFormat="1" applyFont="1" applyFill="1" applyBorder="1" applyAlignment="1">
      <alignment horizontal="center" vertical="top" wrapText="1"/>
    </xf>
    <xf numFmtId="0" fontId="27" fillId="0" borderId="20" xfId="0" applyFont="1" applyFill="1" applyBorder="1" applyAlignment="1">
      <alignment horizontal="center" vertical="top" wrapText="1"/>
    </xf>
    <xf numFmtId="0" fontId="27" fillId="0" borderId="21" xfId="0" applyFont="1" applyFill="1" applyBorder="1" applyAlignment="1">
      <alignment horizontal="center" vertical="top" wrapText="1"/>
    </xf>
    <xf numFmtId="0" fontId="12" fillId="0" borderId="0" xfId="0" applyFont="1"/>
    <xf numFmtId="0" fontId="36" fillId="0" borderId="0" xfId="0" applyFont="1" applyAlignment="1">
      <alignment horizontal="left"/>
    </xf>
    <xf numFmtId="0" fontId="36" fillId="0" borderId="0" xfId="0" applyFont="1"/>
    <xf numFmtId="0" fontId="36" fillId="0" borderId="0" xfId="0" applyFont="1" applyFill="1"/>
    <xf numFmtId="0" fontId="37" fillId="0" borderId="0" xfId="0" applyFont="1"/>
    <xf numFmtId="0" fontId="27" fillId="0" borderId="22" xfId="0" applyFont="1" applyBorder="1" applyAlignment="1">
      <alignment horizontal="center"/>
    </xf>
    <xf numFmtId="0" fontId="0" fillId="0" borderId="21" xfId="0" applyBorder="1"/>
    <xf numFmtId="0" fontId="27" fillId="0" borderId="19" xfId="0" applyFont="1" applyFill="1" applyBorder="1" applyAlignment="1">
      <alignment horizontal="center" vertical="top" wrapText="1"/>
    </xf>
    <xf numFmtId="0" fontId="27" fillId="0" borderId="21" xfId="0" applyFont="1" applyBorder="1" applyAlignment="1">
      <alignment horizontal="center"/>
    </xf>
    <xf numFmtId="167" fontId="4" fillId="0" borderId="10" xfId="1" applyNumberFormat="1" applyFont="1" applyFill="1" applyBorder="1" applyAlignment="1">
      <alignment horizontal="right"/>
    </xf>
    <xf numFmtId="9" fontId="0" fillId="0" borderId="0" xfId="3" applyFont="1"/>
    <xf numFmtId="0" fontId="38" fillId="7" borderId="1" xfId="0" applyFont="1" applyFill="1" applyBorder="1" applyAlignment="1">
      <alignment horizontal="center" vertical="top" wrapText="1"/>
    </xf>
    <xf numFmtId="0" fontId="0" fillId="8" borderId="23" xfId="0" applyFill="1" applyBorder="1"/>
    <xf numFmtId="0" fontId="0" fillId="8" borderId="24" xfId="0" applyFill="1" applyBorder="1"/>
    <xf numFmtId="0" fontId="0" fillId="8" borderId="25" xfId="0" applyFill="1" applyBorder="1"/>
    <xf numFmtId="0" fontId="0" fillId="8" borderId="26" xfId="0" applyFill="1" applyBorder="1"/>
    <xf numFmtId="0" fontId="0" fillId="8" borderId="0" xfId="0" applyFill="1" applyBorder="1"/>
    <xf numFmtId="0" fontId="0" fillId="8" borderId="27" xfId="0" applyFill="1" applyBorder="1"/>
    <xf numFmtId="0" fontId="3" fillId="8" borderId="0" xfId="0" applyFont="1" applyFill="1" applyBorder="1"/>
    <xf numFmtId="0" fontId="12" fillId="8" borderId="0" xfId="0" applyFont="1" applyFill="1" applyBorder="1"/>
    <xf numFmtId="0" fontId="28" fillId="8" borderId="0" xfId="0" applyFont="1" applyFill="1" applyBorder="1"/>
    <xf numFmtId="0" fontId="0" fillId="8" borderId="14" xfId="0" applyFill="1" applyBorder="1"/>
    <xf numFmtId="0" fontId="0" fillId="8" borderId="28" xfId="0" applyFill="1" applyBorder="1"/>
    <xf numFmtId="9" fontId="10" fillId="0" borderId="0" xfId="3" applyFont="1"/>
    <xf numFmtId="43" fontId="0" fillId="0" borderId="0" xfId="1" applyNumberFormat="1" applyFont="1"/>
    <xf numFmtId="0" fontId="18" fillId="0" borderId="0" xfId="0" applyFont="1" applyFill="1" applyBorder="1" applyAlignment="1">
      <alignment horizontal="center" vertical="center"/>
    </xf>
    <xf numFmtId="0" fontId="47" fillId="0" borderId="0" xfId="0" applyFont="1"/>
    <xf numFmtId="37" fontId="39" fillId="3" borderId="13" xfId="0" applyNumberFormat="1" applyFont="1" applyFill="1" applyBorder="1" applyAlignment="1" applyProtection="1">
      <alignment horizontal="center"/>
    </xf>
    <xf numFmtId="37" fontId="48" fillId="4" borderId="13" xfId="0" applyNumberFormat="1" applyFont="1" applyFill="1" applyBorder="1" applyAlignment="1" applyProtection="1">
      <alignment horizontal="center"/>
    </xf>
    <xf numFmtId="37" fontId="39" fillId="3" borderId="29" xfId="0" applyNumberFormat="1" applyFont="1" applyFill="1" applyBorder="1" applyAlignment="1" applyProtection="1">
      <alignment horizontal="center"/>
    </xf>
    <xf numFmtId="169" fontId="39" fillId="3" borderId="29" xfId="0" applyNumberFormat="1" applyFont="1" applyFill="1" applyBorder="1" applyAlignment="1" applyProtection="1">
      <alignment horizontal="center"/>
    </xf>
    <xf numFmtId="169" fontId="39" fillId="3" borderId="12" xfId="0" applyNumberFormat="1" applyFont="1" applyFill="1" applyBorder="1" applyAlignment="1" applyProtection="1">
      <alignment horizontal="center"/>
    </xf>
    <xf numFmtId="169" fontId="48" fillId="3" borderId="12" xfId="0" applyNumberFormat="1" applyFont="1" applyFill="1" applyBorder="1" applyAlignment="1" applyProtection="1">
      <alignment horizontal="center"/>
    </xf>
    <xf numFmtId="37" fontId="4" fillId="0" borderId="10" xfId="0" applyNumberFormat="1" applyFont="1" applyBorder="1" applyAlignment="1" applyProtection="1">
      <alignment horizontal="center"/>
    </xf>
    <xf numFmtId="37" fontId="4" fillId="0" borderId="10" xfId="0" applyNumberFormat="1" applyFont="1" applyFill="1" applyBorder="1" applyAlignment="1" applyProtection="1">
      <alignment horizontal="center"/>
    </xf>
    <xf numFmtId="4" fontId="4" fillId="0" borderId="10" xfId="0" applyNumberFormat="1" applyFont="1" applyBorder="1"/>
    <xf numFmtId="10" fontId="4" fillId="0" borderId="10" xfId="0" applyNumberFormat="1" applyFont="1" applyBorder="1"/>
    <xf numFmtId="37" fontId="4" fillId="0" borderId="12" xfId="0" applyNumberFormat="1" applyFont="1" applyBorder="1" applyAlignment="1" applyProtection="1">
      <alignment horizontal="center"/>
    </xf>
    <xf numFmtId="37" fontId="4" fillId="0" borderId="13" xfId="0" applyNumberFormat="1" applyFont="1" applyBorder="1" applyAlignment="1" applyProtection="1">
      <alignment horizontal="center"/>
    </xf>
    <xf numFmtId="4" fontId="4" fillId="0" borderId="13" xfId="0" applyNumberFormat="1" applyFont="1" applyBorder="1"/>
    <xf numFmtId="4" fontId="4" fillId="0" borderId="12" xfId="0" applyNumberFormat="1" applyFont="1" applyBorder="1"/>
    <xf numFmtId="0" fontId="4" fillId="5" borderId="30" xfId="0" applyFont="1" applyFill="1" applyBorder="1" applyAlignment="1">
      <alignment horizontal="center" vertical="justify" wrapText="1"/>
    </xf>
    <xf numFmtId="37" fontId="4" fillId="0" borderId="12" xfId="0" applyNumberFormat="1" applyFont="1" applyFill="1" applyBorder="1" applyAlignment="1" applyProtection="1">
      <alignment horizontal="center"/>
    </xf>
    <xf numFmtId="0" fontId="4" fillId="0" borderId="0" xfId="0" applyFont="1" applyFill="1" applyBorder="1" applyAlignment="1"/>
    <xf numFmtId="10" fontId="4" fillId="0" borderId="12" xfId="0" applyNumberFormat="1" applyFont="1" applyBorder="1"/>
    <xf numFmtId="37" fontId="4" fillId="0" borderId="29" xfId="0" applyNumberFormat="1" applyFont="1" applyFill="1" applyBorder="1" applyAlignment="1" applyProtection="1">
      <alignment horizontal="center"/>
    </xf>
    <xf numFmtId="0" fontId="19" fillId="0" borderId="0" xfId="0" applyFont="1" applyBorder="1" applyAlignment="1">
      <alignment vertical="top" wrapText="1"/>
    </xf>
    <xf numFmtId="166" fontId="4" fillId="0" borderId="0" xfId="0" applyNumberFormat="1" applyFont="1" applyFill="1" applyBorder="1" applyAlignment="1">
      <alignment horizontal="center" vertical="center" wrapText="1"/>
    </xf>
    <xf numFmtId="17" fontId="4" fillId="0" borderId="0" xfId="0" applyNumberFormat="1" applyFont="1" applyBorder="1" applyAlignment="1">
      <alignment horizontal="center" vertical="center"/>
    </xf>
    <xf numFmtId="166" fontId="4" fillId="0" borderId="0" xfId="0" applyNumberFormat="1" applyFont="1" applyFill="1" applyBorder="1" applyAlignment="1">
      <alignment horizontal="center" vertical="center"/>
    </xf>
    <xf numFmtId="0" fontId="42" fillId="0" borderId="0" xfId="0" applyFont="1"/>
    <xf numFmtId="0" fontId="4" fillId="0" borderId="0" xfId="0" applyFont="1" applyFill="1" applyBorder="1"/>
    <xf numFmtId="0" fontId="0" fillId="0" borderId="0" xfId="0" applyFill="1"/>
    <xf numFmtId="0" fontId="37" fillId="0" borderId="0" xfId="0" applyFont="1" applyFill="1"/>
    <xf numFmtId="0" fontId="4" fillId="8" borderId="0" xfId="0" applyFont="1" applyFill="1" applyBorder="1"/>
    <xf numFmtId="0" fontId="28" fillId="8" borderId="26" xfId="0" applyFont="1" applyFill="1" applyBorder="1"/>
    <xf numFmtId="167" fontId="4" fillId="0" borderId="12" xfId="1" applyNumberFormat="1" applyFont="1" applyFill="1" applyBorder="1" applyAlignment="1">
      <alignment horizontal="center"/>
    </xf>
    <xf numFmtId="0" fontId="4" fillId="0" borderId="12" xfId="0" applyFont="1" applyFill="1" applyBorder="1" applyAlignment="1">
      <alignment horizontal="center"/>
    </xf>
    <xf numFmtId="167" fontId="4" fillId="0" borderId="13" xfId="1" applyNumberFormat="1" applyFont="1" applyFill="1" applyBorder="1" applyAlignment="1">
      <alignment horizontal="right"/>
    </xf>
    <xf numFmtId="167" fontId="4" fillId="0" borderId="12" xfId="1" applyNumberFormat="1" applyFont="1" applyFill="1" applyBorder="1" applyAlignment="1">
      <alignment horizontal="right"/>
    </xf>
    <xf numFmtId="9" fontId="10" fillId="0" borderId="0" xfId="3" applyFont="1" applyFill="1"/>
    <xf numFmtId="15" fontId="4" fillId="0" borderId="0" xfId="0" applyNumberFormat="1" applyFont="1" applyFill="1" applyBorder="1" applyAlignment="1">
      <alignment horizontal="center" vertical="center" wrapText="1"/>
    </xf>
    <xf numFmtId="0" fontId="3" fillId="0" borderId="0" xfId="0" applyFont="1" applyFill="1" applyBorder="1" applyAlignment="1">
      <alignment horizontal="left" wrapText="1"/>
    </xf>
    <xf numFmtId="43" fontId="0" fillId="0" borderId="0" xfId="1" applyNumberFormat="1" applyFont="1" applyFill="1"/>
    <xf numFmtId="0" fontId="3" fillId="0" borderId="0" xfId="0" applyFont="1" applyFill="1" applyBorder="1" applyAlignment="1">
      <alignment horizontal="left" vertical="top" wrapText="1"/>
    </xf>
    <xf numFmtId="0" fontId="7" fillId="0" borderId="0" xfId="0" applyFont="1" applyAlignment="1">
      <alignment wrapText="1"/>
    </xf>
    <xf numFmtId="0" fontId="7" fillId="0" borderId="0" xfId="0" applyFont="1" applyFill="1" applyAlignment="1">
      <alignment horizontal="left"/>
    </xf>
    <xf numFmtId="0" fontId="3" fillId="0" borderId="0" xfId="0" applyFont="1" applyFill="1"/>
    <xf numFmtId="0" fontId="4" fillId="0" borderId="0" xfId="0" applyFont="1" applyFill="1" applyAlignment="1">
      <alignment horizontal="right"/>
    </xf>
    <xf numFmtId="43" fontId="0" fillId="0" borderId="0" xfId="0" applyNumberFormat="1" applyFill="1"/>
    <xf numFmtId="3" fontId="4" fillId="0" borderId="0" xfId="0" applyNumberFormat="1" applyFont="1" applyFill="1" applyAlignment="1">
      <alignment horizontal="center" wrapText="1"/>
    </xf>
    <xf numFmtId="0" fontId="3" fillId="0" borderId="0" xfId="0" applyFont="1" applyFill="1" applyBorder="1" applyAlignment="1">
      <alignment horizontal="centerContinuous" vertical="center" wrapText="1"/>
    </xf>
    <xf numFmtId="4" fontId="0" fillId="0" borderId="0" xfId="0" applyNumberFormat="1" applyFill="1" applyAlignment="1">
      <alignment vertical="center"/>
    </xf>
    <xf numFmtId="0" fontId="43" fillId="0" borderId="0" xfId="0" applyFont="1" applyFill="1" applyBorder="1" applyAlignment="1">
      <alignment vertical="center"/>
    </xf>
    <xf numFmtId="10" fontId="43" fillId="0" borderId="0" xfId="3" applyNumberFormat="1" applyFont="1" applyFill="1" applyBorder="1" applyAlignment="1">
      <alignment vertical="center"/>
    </xf>
    <xf numFmtId="10" fontId="4" fillId="0" borderId="0" xfId="3" applyNumberFormat="1" applyFont="1"/>
    <xf numFmtId="6" fontId="0" fillId="0" borderId="0" xfId="0" applyNumberFormat="1"/>
    <xf numFmtId="10" fontId="4" fillId="0" borderId="0" xfId="3" applyNumberFormat="1" applyFont="1" applyFill="1"/>
    <xf numFmtId="0" fontId="35" fillId="0" borderId="0" xfId="0" applyFont="1" applyFill="1"/>
    <xf numFmtId="0" fontId="28" fillId="8" borderId="14" xfId="0" applyFont="1" applyFill="1" applyBorder="1"/>
    <xf numFmtId="0" fontId="0" fillId="7" borderId="0" xfId="0" applyFill="1"/>
    <xf numFmtId="0" fontId="13" fillId="7" borderId="0" xfId="2" applyFill="1" applyAlignment="1" applyProtection="1"/>
    <xf numFmtId="0" fontId="46" fillId="0" borderId="0" xfId="0" applyFont="1"/>
    <xf numFmtId="0" fontId="49" fillId="9" borderId="0" xfId="4" applyFont="1" applyFill="1" applyAlignment="1">
      <alignment horizontal="center" vertical="center" wrapText="1"/>
    </xf>
    <xf numFmtId="0" fontId="45" fillId="0" borderId="0" xfId="4" applyAlignment="1">
      <alignment horizontal="center"/>
    </xf>
    <xf numFmtId="0" fontId="45" fillId="0" borderId="0" xfId="4"/>
    <xf numFmtId="3" fontId="0" fillId="0" borderId="0" xfId="0" applyNumberFormat="1" applyAlignment="1">
      <alignment horizontal="center"/>
    </xf>
    <xf numFmtId="3" fontId="45" fillId="0" borderId="0" xfId="4" applyNumberFormat="1" applyFill="1" applyAlignment="1">
      <alignment horizontal="center"/>
    </xf>
    <xf numFmtId="0" fontId="45" fillId="10" borderId="0" xfId="4" applyFill="1"/>
    <xf numFmtId="0" fontId="45" fillId="10" borderId="0" xfId="4" applyFill="1" applyAlignment="1">
      <alignment horizontal="center"/>
    </xf>
    <xf numFmtId="1" fontId="45" fillId="10" borderId="0" xfId="4" applyNumberFormat="1" applyFill="1" applyAlignment="1">
      <alignment horizontal="center"/>
    </xf>
    <xf numFmtId="3" fontId="45" fillId="10" borderId="0" xfId="4" applyNumberFormat="1" applyFill="1" applyAlignment="1">
      <alignment horizontal="center"/>
    </xf>
    <xf numFmtId="166" fontId="4" fillId="7" borderId="1" xfId="0" applyNumberFormat="1" applyFont="1" applyFill="1" applyBorder="1" applyAlignment="1">
      <alignment horizontal="center" vertical="center"/>
    </xf>
    <xf numFmtId="0" fontId="19" fillId="0" borderId="1" xfId="0" applyFont="1" applyFill="1" applyBorder="1" applyAlignment="1">
      <alignment vertical="top" wrapText="1"/>
    </xf>
    <xf numFmtId="0" fontId="4" fillId="0" borderId="1" xfId="0" applyFont="1" applyFill="1" applyBorder="1"/>
    <xf numFmtId="0" fontId="26" fillId="0" borderId="0" xfId="0" applyFont="1" applyFill="1"/>
    <xf numFmtId="0" fontId="14" fillId="0" borderId="0" xfId="0" applyFont="1" applyFill="1"/>
    <xf numFmtId="0" fontId="24" fillId="0" borderId="0" xfId="0" applyFont="1" applyFill="1" applyAlignment="1">
      <alignment horizontal="center"/>
    </xf>
    <xf numFmtId="167" fontId="24" fillId="0" borderId="0" xfId="1" applyNumberFormat="1" applyFont="1" applyFill="1"/>
    <xf numFmtId="0" fontId="4" fillId="5" borderId="0" xfId="0" applyFont="1" applyFill="1" applyBorder="1" applyAlignment="1">
      <alignment horizontal="center" vertical="justify" wrapText="1"/>
    </xf>
    <xf numFmtId="0" fontId="4" fillId="0" borderId="0" xfId="0" applyFont="1"/>
    <xf numFmtId="167" fontId="0" fillId="0" borderId="0" xfId="0" applyNumberFormat="1" applyFill="1"/>
    <xf numFmtId="167" fontId="4" fillId="0" borderId="0" xfId="0" applyNumberFormat="1" applyFont="1" applyFill="1"/>
    <xf numFmtId="0" fontId="10" fillId="0" borderId="0" xfId="0" applyFont="1" applyFill="1" applyAlignment="1"/>
    <xf numFmtId="15" fontId="4" fillId="11" borderId="0" xfId="0" applyNumberFormat="1" applyFont="1" applyFill="1" applyBorder="1" applyAlignment="1">
      <alignment horizontal="center" vertical="center" wrapText="1"/>
    </xf>
    <xf numFmtId="37" fontId="39" fillId="4" borderId="13" xfId="0" applyNumberFormat="1" applyFont="1" applyFill="1" applyBorder="1" applyAlignment="1" applyProtection="1">
      <alignment horizontal="center" wrapText="1"/>
    </xf>
    <xf numFmtId="37" fontId="48" fillId="4" borderId="13" xfId="0" applyNumberFormat="1" applyFont="1" applyFill="1" applyBorder="1" applyAlignment="1" applyProtection="1">
      <alignment vertical="center"/>
    </xf>
    <xf numFmtId="10" fontId="48" fillId="4" borderId="12" xfId="0" applyNumberFormat="1" applyFont="1" applyFill="1" applyBorder="1" applyAlignment="1" applyProtection="1">
      <alignment vertical="center"/>
    </xf>
    <xf numFmtId="4" fontId="4" fillId="0" borderId="39" xfId="0" applyNumberFormat="1" applyFont="1" applyBorder="1"/>
    <xf numFmtId="2" fontId="39" fillId="12" borderId="14" xfId="0" applyNumberFormat="1" applyFont="1" applyFill="1" applyBorder="1" applyAlignment="1" applyProtection="1">
      <alignment horizontal="center"/>
    </xf>
    <xf numFmtId="37" fontId="39" fillId="12" borderId="23" xfId="0" applyNumberFormat="1" applyFont="1" applyFill="1" applyBorder="1" applyAlignment="1" applyProtection="1">
      <alignment horizontal="center" wrapText="1"/>
    </xf>
    <xf numFmtId="37" fontId="39" fillId="4" borderId="25" xfId="0" applyNumberFormat="1" applyFont="1" applyFill="1" applyBorder="1" applyAlignment="1" applyProtection="1">
      <alignment horizontal="center" wrapText="1"/>
    </xf>
    <xf numFmtId="10" fontId="39" fillId="3" borderId="28" xfId="0" applyNumberFormat="1" applyFont="1" applyFill="1" applyBorder="1" applyAlignment="1" applyProtection="1">
      <alignment horizontal="center"/>
    </xf>
    <xf numFmtId="0" fontId="50" fillId="13" borderId="0" xfId="0" applyFont="1" applyFill="1" applyBorder="1" applyAlignment="1">
      <alignment horizontal="left" vertical="top" wrapText="1"/>
    </xf>
    <xf numFmtId="169" fontId="39" fillId="3" borderId="31" xfId="0" applyNumberFormat="1" applyFont="1" applyFill="1" applyBorder="1" applyAlignment="1" applyProtection="1">
      <alignment horizontal="center"/>
    </xf>
    <xf numFmtId="0" fontId="29" fillId="8" borderId="0" xfId="0" applyFont="1" applyFill="1" applyBorder="1" applyAlignment="1">
      <alignment horizontal="center"/>
    </xf>
    <xf numFmtId="166" fontId="4" fillId="0"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xf>
    <xf numFmtId="0" fontId="3" fillId="14" borderId="1" xfId="0" applyFont="1" applyFill="1" applyBorder="1" applyAlignment="1">
      <alignment vertical="top" wrapText="1"/>
    </xf>
    <xf numFmtId="0" fontId="3" fillId="14" borderId="1" xfId="0" applyFont="1" applyFill="1" applyBorder="1" applyAlignment="1">
      <alignment horizontal="center" vertical="top" wrapText="1"/>
    </xf>
    <xf numFmtId="0" fontId="38" fillId="14" borderId="1" xfId="0" applyFont="1" applyFill="1" applyBorder="1" applyAlignment="1">
      <alignment horizontal="center" vertical="top" wrapText="1"/>
    </xf>
    <xf numFmtId="0" fontId="28" fillId="0" borderId="0" xfId="0" applyFont="1" applyFill="1" applyAlignment="1">
      <alignment wrapText="1"/>
    </xf>
    <xf numFmtId="0" fontId="28" fillId="8" borderId="0" xfId="0" applyFont="1" applyFill="1" applyBorder="1" applyAlignment="1"/>
    <xf numFmtId="0" fontId="28" fillId="0" borderId="0" xfId="0" applyFont="1" applyFill="1" applyBorder="1"/>
    <xf numFmtId="0" fontId="0" fillId="0" borderId="0" xfId="0" applyBorder="1"/>
    <xf numFmtId="0" fontId="0" fillId="8" borderId="31" xfId="0" applyFill="1" applyBorder="1"/>
    <xf numFmtId="0" fontId="44" fillId="0" borderId="0" xfId="0" applyFont="1" applyFill="1"/>
    <xf numFmtId="164" fontId="28" fillId="0" borderId="0" xfId="0" applyNumberFormat="1" applyFont="1" applyFill="1" applyAlignment="1" applyProtection="1">
      <alignment horizontal="center"/>
      <protection locked="0"/>
    </xf>
    <xf numFmtId="167" fontId="28" fillId="0" borderId="0" xfId="1" applyNumberFormat="1" applyFont="1" applyFill="1" applyAlignment="1">
      <alignment horizontal="right"/>
    </xf>
    <xf numFmtId="165" fontId="28" fillId="0" borderId="0" xfId="0" applyNumberFormat="1" applyFont="1" applyFill="1" applyAlignment="1" applyProtection="1">
      <alignment horizontal="center"/>
      <protection locked="0"/>
    </xf>
    <xf numFmtId="43" fontId="28" fillId="0" borderId="0" xfId="1" applyNumberFormat="1" applyFont="1" applyFill="1" applyAlignment="1">
      <alignment horizontal="right"/>
    </xf>
    <xf numFmtId="0" fontId="51" fillId="0" borderId="0" xfId="0" applyFont="1" applyFill="1"/>
    <xf numFmtId="0" fontId="51" fillId="0" borderId="0" xfId="0" applyFont="1"/>
    <xf numFmtId="0" fontId="29" fillId="8" borderId="0" xfId="0" applyFont="1" applyFill="1" applyBorder="1" applyAlignment="1">
      <alignment horizontal="center"/>
    </xf>
    <xf numFmtId="0" fontId="30" fillId="8" borderId="0" xfId="0" applyFont="1" applyFill="1" applyBorder="1" applyAlignment="1">
      <alignment horizontal="center"/>
    </xf>
    <xf numFmtId="0" fontId="31" fillId="8" borderId="0"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1" fillId="0" borderId="0" xfId="0" applyFont="1" applyFill="1" applyAlignment="1">
      <alignment horizontal="center"/>
    </xf>
    <xf numFmtId="37" fontId="3" fillId="5" borderId="32" xfId="0" applyNumberFormat="1" applyFont="1" applyFill="1" applyBorder="1" applyAlignment="1" applyProtection="1">
      <alignment horizontal="center" vertical="center" textRotation="90"/>
    </xf>
    <xf numFmtId="37" fontId="3" fillId="5" borderId="10" xfId="0" applyNumberFormat="1" applyFont="1" applyFill="1" applyBorder="1" applyAlignment="1" applyProtection="1">
      <alignment horizontal="center" vertical="center" textRotation="90"/>
    </xf>
    <xf numFmtId="37" fontId="3" fillId="5" borderId="12" xfId="0" applyNumberFormat="1" applyFont="1" applyFill="1" applyBorder="1" applyAlignment="1" applyProtection="1">
      <alignment horizontal="center" vertical="center" textRotation="90"/>
    </xf>
    <xf numFmtId="0" fontId="40" fillId="5" borderId="0" xfId="0" applyFont="1" applyFill="1" applyBorder="1" applyAlignment="1">
      <alignment horizontal="center" vertical="justify" wrapText="1"/>
    </xf>
    <xf numFmtId="0" fontId="4" fillId="5" borderId="0" xfId="0" applyFont="1" applyFill="1" applyBorder="1" applyAlignment="1">
      <alignment horizontal="center" vertical="justify" wrapText="1"/>
    </xf>
    <xf numFmtId="0" fontId="4" fillId="5" borderId="14" xfId="0" applyFont="1" applyFill="1" applyBorder="1" applyAlignment="1">
      <alignment horizontal="center" vertical="justify" wrapText="1"/>
    </xf>
    <xf numFmtId="0" fontId="18" fillId="0" borderId="0" xfId="0" applyFont="1" applyFill="1" applyBorder="1" applyAlignment="1">
      <alignment horizontal="center" vertical="center"/>
    </xf>
    <xf numFmtId="37" fontId="39" fillId="3" borderId="33" xfId="0" applyNumberFormat="1" applyFont="1" applyFill="1" applyBorder="1" applyAlignment="1" applyProtection="1">
      <alignment horizontal="center"/>
    </xf>
    <xf numFmtId="37" fontId="39" fillId="3" borderId="34" xfId="0" applyNumberFormat="1" applyFont="1" applyFill="1" applyBorder="1" applyAlignment="1" applyProtection="1">
      <alignment horizontal="center"/>
    </xf>
    <xf numFmtId="37" fontId="39" fillId="3" borderId="35" xfId="0" applyNumberFormat="1" applyFont="1" applyFill="1" applyBorder="1" applyAlignment="1" applyProtection="1">
      <alignment horizontal="center"/>
    </xf>
    <xf numFmtId="37" fontId="39" fillId="3" borderId="27" xfId="0" applyNumberFormat="1" applyFont="1" applyFill="1" applyBorder="1" applyAlignment="1" applyProtection="1">
      <alignment horizontal="center"/>
    </xf>
    <xf numFmtId="0" fontId="3" fillId="6" borderId="10" xfId="0" applyFont="1" applyFill="1" applyBorder="1" applyAlignment="1">
      <alignment horizontal="center" vertical="center" textRotation="90"/>
    </xf>
    <xf numFmtId="0" fontId="3" fillId="6" borderId="29" xfId="0" applyFont="1" applyFill="1" applyBorder="1" applyAlignment="1">
      <alignment horizontal="center" vertical="center" textRotation="90"/>
    </xf>
    <xf numFmtId="0" fontId="4" fillId="6" borderId="0" xfId="0" applyFont="1" applyFill="1" applyBorder="1" applyAlignment="1">
      <alignment horizontal="center" vertical="justify" wrapText="1"/>
    </xf>
    <xf numFmtId="0" fontId="3" fillId="6" borderId="32" xfId="0" applyFont="1" applyFill="1" applyBorder="1" applyAlignment="1">
      <alignment horizontal="center" vertical="center" textRotation="90"/>
    </xf>
    <xf numFmtId="0" fontId="28" fillId="0" borderId="0" xfId="0" applyFont="1" applyAlignment="1">
      <alignment horizontal="left" wrapText="1"/>
    </xf>
    <xf numFmtId="0" fontId="12" fillId="0" borderId="0" xfId="0" applyFont="1" applyAlignment="1">
      <alignment horizontal="left"/>
    </xf>
    <xf numFmtId="0" fontId="27" fillId="0" borderId="13" xfId="0" applyFont="1" applyFill="1" applyBorder="1" applyAlignment="1">
      <alignment vertical="top" wrapText="1"/>
    </xf>
    <xf numFmtId="0" fontId="27" fillId="0" borderId="12" xfId="0" applyFont="1" applyFill="1" applyBorder="1" applyAlignment="1">
      <alignment vertical="top" wrapText="1"/>
    </xf>
    <xf numFmtId="0" fontId="28" fillId="0" borderId="0" xfId="0" applyFont="1" applyAlignment="1">
      <alignment horizontal="left"/>
    </xf>
    <xf numFmtId="0" fontId="32" fillId="2" borderId="36" xfId="0" applyFont="1" applyFill="1" applyBorder="1" applyAlignment="1">
      <alignment vertical="top" wrapText="1"/>
    </xf>
    <xf numFmtId="0" fontId="32" fillId="2" borderId="17" xfId="0" applyFont="1" applyFill="1" applyBorder="1" applyAlignment="1">
      <alignment vertical="top" wrapText="1"/>
    </xf>
    <xf numFmtId="0" fontId="32" fillId="0" borderId="36" xfId="0" applyFont="1" applyFill="1" applyBorder="1" applyAlignment="1">
      <alignment vertical="top" wrapText="1"/>
    </xf>
    <xf numFmtId="0" fontId="32" fillId="0" borderId="17" xfId="0" applyFont="1" applyFill="1" applyBorder="1" applyAlignment="1">
      <alignment vertical="top" wrapText="1"/>
    </xf>
    <xf numFmtId="0" fontId="27" fillId="0" borderId="33" xfId="0" applyFont="1" applyFill="1" applyBorder="1" applyAlignment="1">
      <alignment vertical="top" wrapText="1"/>
    </xf>
    <xf numFmtId="0" fontId="27" fillId="0" borderId="37" xfId="0" applyFont="1" applyFill="1" applyBorder="1" applyAlignment="1">
      <alignment vertical="top" wrapText="1"/>
    </xf>
    <xf numFmtId="0" fontId="9" fillId="2" borderId="37" xfId="0" applyFont="1" applyFill="1" applyBorder="1" applyAlignment="1">
      <alignment horizontal="center" vertical="top" wrapText="1"/>
    </xf>
    <xf numFmtId="0" fontId="9" fillId="2" borderId="18" xfId="0" applyFont="1" applyFill="1" applyBorder="1" applyAlignment="1">
      <alignment horizontal="center" vertical="top" wrapText="1"/>
    </xf>
    <xf numFmtId="0" fontId="27" fillId="0" borderId="22" xfId="0" applyFont="1" applyBorder="1" applyAlignment="1">
      <alignment horizontal="center"/>
    </xf>
    <xf numFmtId="0" fontId="27" fillId="0" borderId="38" xfId="0" applyFont="1" applyBorder="1" applyAlignment="1">
      <alignment horizontal="center"/>
    </xf>
    <xf numFmtId="167" fontId="24" fillId="0" borderId="0" xfId="1" applyNumberFormat="1" applyFont="1" applyBorder="1" applyAlignment="1">
      <alignment horizontal="center"/>
    </xf>
    <xf numFmtId="0" fontId="12" fillId="0" borderId="0" xfId="0" applyFont="1" applyFill="1" applyAlignment="1">
      <alignment horizontal="center" wrapText="1"/>
    </xf>
    <xf numFmtId="0" fontId="7" fillId="0" borderId="0" xfId="0" applyFont="1" applyFill="1" applyAlignment="1">
      <alignment horizontal="center" wrapText="1"/>
    </xf>
    <xf numFmtId="0" fontId="3" fillId="0" borderId="0" xfId="0" applyFont="1" applyFill="1" applyAlignment="1">
      <alignment horizontal="center" wrapText="1"/>
    </xf>
    <xf numFmtId="0" fontId="7" fillId="0" borderId="0" xfId="0" applyFont="1" applyFill="1" applyAlignment="1">
      <alignment horizontal="center"/>
    </xf>
    <xf numFmtId="43" fontId="3" fillId="0" borderId="0" xfId="0" applyNumberFormat="1" applyFont="1" applyFill="1"/>
    <xf numFmtId="43" fontId="3" fillId="0" borderId="0" xfId="1" applyNumberFormat="1" applyFont="1" applyFill="1"/>
    <xf numFmtId="10" fontId="3" fillId="0" borderId="0" xfId="3" applyNumberFormat="1" applyFont="1" applyFill="1"/>
    <xf numFmtId="3" fontId="3" fillId="0" borderId="0" xfId="0" applyNumberFormat="1" applyFont="1" applyFill="1"/>
    <xf numFmtId="10" fontId="0" fillId="0" borderId="0" xfId="3" applyNumberFormat="1" applyFont="1" applyFill="1"/>
    <xf numFmtId="170" fontId="0" fillId="0" borderId="0" xfId="0" applyNumberFormat="1" applyFill="1" applyAlignment="1">
      <alignment vertical="center"/>
    </xf>
    <xf numFmtId="170" fontId="0" fillId="0" borderId="0" xfId="0" applyNumberFormat="1" applyFill="1"/>
    <xf numFmtId="0" fontId="3" fillId="0" borderId="0" xfId="0" applyFont="1" applyFill="1" applyAlignment="1">
      <alignment horizontal="right"/>
    </xf>
    <xf numFmtId="170" fontId="2" fillId="0" borderId="0" xfId="0" applyNumberFormat="1" applyFont="1" applyFill="1"/>
    <xf numFmtId="15" fontId="3" fillId="0" borderId="0" xfId="0" applyNumberFormat="1" applyFont="1" applyFill="1" applyBorder="1" applyAlignment="1">
      <alignment horizontal="center" vertical="center" wrapText="1"/>
    </xf>
    <xf numFmtId="0" fontId="3" fillId="0" borderId="0" xfId="0" applyFont="1" applyFill="1" applyAlignment="1">
      <alignment horizontal="centerContinuous" vertical="center" wrapText="1"/>
    </xf>
    <xf numFmtId="0" fontId="3" fillId="0" borderId="0" xfId="0" applyFont="1" applyFill="1" applyBorder="1" applyAlignment="1">
      <alignment horizontal="center" vertical="center" wrapText="1"/>
    </xf>
    <xf numFmtId="0" fontId="28" fillId="8" borderId="26" xfId="0" applyFont="1" applyFill="1" applyBorder="1" applyAlignment="1">
      <alignment horizontal="right"/>
    </xf>
  </cellXfs>
  <cellStyles count="6">
    <cellStyle name="Comma" xfId="1" builtinId="3"/>
    <cellStyle name="Hyperlink" xfId="2" builtinId="8"/>
    <cellStyle name="Normal" xfId="0" builtinId="0"/>
    <cellStyle name="Normal 2" xfId="5"/>
    <cellStyle name="Normal 7" xfId="4"/>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FFFFCC"/>
      <color rgb="FF0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6</xdr:col>
      <xdr:colOff>600075</xdr:colOff>
      <xdr:row>2</xdr:row>
      <xdr:rowOff>142875</xdr:rowOff>
    </xdr:from>
    <xdr:to>
      <xdr:col>10</xdr:col>
      <xdr:colOff>552450</xdr:colOff>
      <xdr:row>4</xdr:row>
      <xdr:rowOff>219075</xdr:rowOff>
    </xdr:to>
    <xdr:pic>
      <xdr:nvPicPr>
        <xdr:cNvPr id="526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476250"/>
          <a:ext cx="2390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847725</xdr:colOff>
      <xdr:row>12</xdr:row>
      <xdr:rowOff>95250</xdr:rowOff>
    </xdr:from>
    <xdr:to>
      <xdr:col>6</xdr:col>
      <xdr:colOff>1028700</xdr:colOff>
      <xdr:row>12</xdr:row>
      <xdr:rowOff>95250</xdr:rowOff>
    </xdr:to>
    <xdr:sp macro="" textlink="">
      <xdr:nvSpPr>
        <xdr:cNvPr id="3220" name="Line 1"/>
        <xdr:cNvSpPr>
          <a:spLocks noChangeShapeType="1"/>
        </xdr:cNvSpPr>
      </xdr:nvSpPr>
      <xdr:spPr bwMode="auto">
        <a:xfrm>
          <a:off x="6981825" y="2133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4</xdr:row>
      <xdr:rowOff>47625</xdr:rowOff>
    </xdr:from>
    <xdr:to>
      <xdr:col>21</xdr:col>
      <xdr:colOff>17527</xdr:colOff>
      <xdr:row>64</xdr:row>
      <xdr:rowOff>84507</xdr:rowOff>
    </xdr:to>
    <xdr:pic>
      <xdr:nvPicPr>
        <xdr:cNvPr id="3" name="Picture 2"/>
        <xdr:cNvPicPr>
          <a:picLocks noChangeAspect="1"/>
        </xdr:cNvPicPr>
      </xdr:nvPicPr>
      <xdr:blipFill>
        <a:blip xmlns:r="http://schemas.openxmlformats.org/officeDocument/2006/relationships" r:embed="rId1"/>
        <a:stretch>
          <a:fillRect/>
        </a:stretch>
      </xdr:blipFill>
      <xdr:spPr>
        <a:xfrm>
          <a:off x="628650" y="695325"/>
          <a:ext cx="12190477" cy="9752382"/>
        </a:xfrm>
        <a:prstGeom prst="rect">
          <a:avLst/>
        </a:prstGeom>
      </xdr:spPr>
    </xdr:pic>
    <xdr:clientData/>
  </xdr:twoCellAnchor>
  <xdr:twoCellAnchor editAs="oneCell">
    <xdr:from>
      <xdr:col>1</xdr:col>
      <xdr:colOff>0</xdr:colOff>
      <xdr:row>65</xdr:row>
      <xdr:rowOff>0</xdr:rowOff>
    </xdr:from>
    <xdr:to>
      <xdr:col>20</xdr:col>
      <xdr:colOff>608077</xdr:colOff>
      <xdr:row>125</xdr:row>
      <xdr:rowOff>36882</xdr:rowOff>
    </xdr:to>
    <xdr:pic>
      <xdr:nvPicPr>
        <xdr:cNvPr id="4" name="Picture 3"/>
        <xdr:cNvPicPr>
          <a:picLocks noChangeAspect="1"/>
        </xdr:cNvPicPr>
      </xdr:nvPicPr>
      <xdr:blipFill>
        <a:blip xmlns:r="http://schemas.openxmlformats.org/officeDocument/2006/relationships" r:embed="rId2"/>
        <a:stretch>
          <a:fillRect/>
        </a:stretch>
      </xdr:blipFill>
      <xdr:spPr>
        <a:xfrm>
          <a:off x="609600" y="10525125"/>
          <a:ext cx="12190477" cy="97523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6" tint="0.39997558519241921"/>
  </sheetPr>
  <dimension ref="A1:N38"/>
  <sheetViews>
    <sheetView showGridLines="0" showRowColHeaders="0" tabSelected="1" view="pageLayout" topLeftCell="A19" zoomScaleNormal="100" workbookViewId="0">
      <selection activeCell="B15" sqref="B15"/>
    </sheetView>
  </sheetViews>
  <sheetFormatPr defaultRowHeight="12.75" x14ac:dyDescent="0.2"/>
  <cols>
    <col min="12" max="12" width="12.140625" customWidth="1"/>
  </cols>
  <sheetData>
    <row r="1" spans="1:14" ht="13.5" thickBot="1" x14ac:dyDescent="0.25"/>
    <row r="2" spans="1:14" x14ac:dyDescent="0.2">
      <c r="E2" s="122"/>
      <c r="F2" s="123"/>
      <c r="G2" s="123"/>
      <c r="H2" s="123"/>
      <c r="I2" s="123"/>
      <c r="J2" s="123"/>
      <c r="K2" s="123"/>
      <c r="L2" s="123"/>
      <c r="M2" s="123"/>
      <c r="N2" s="124"/>
    </row>
    <row r="3" spans="1:14" x14ac:dyDescent="0.2">
      <c r="E3" s="125"/>
      <c r="F3" s="126"/>
      <c r="G3" s="126"/>
      <c r="H3" s="126"/>
      <c r="I3" s="126"/>
      <c r="J3" s="126"/>
      <c r="K3" s="126"/>
      <c r="L3" s="126"/>
      <c r="M3" s="126"/>
      <c r="N3" s="127"/>
    </row>
    <row r="4" spans="1:14" ht="33.75" x14ac:dyDescent="0.5">
      <c r="E4" s="125"/>
      <c r="F4" s="245"/>
      <c r="G4" s="245"/>
      <c r="H4" s="245"/>
      <c r="I4" s="245"/>
      <c r="J4" s="245"/>
      <c r="K4" s="245"/>
      <c r="L4" s="245"/>
      <c r="M4" s="126"/>
      <c r="N4" s="127"/>
    </row>
    <row r="5" spans="1:14" ht="33.75" x14ac:dyDescent="0.5">
      <c r="A5" s="162"/>
      <c r="E5" s="125"/>
      <c r="F5" s="225"/>
      <c r="G5" s="225"/>
      <c r="H5" s="225"/>
      <c r="I5" s="225"/>
      <c r="J5" s="225"/>
      <c r="K5" s="225"/>
      <c r="L5" s="225"/>
      <c r="M5" s="126"/>
      <c r="N5" s="127"/>
    </row>
    <row r="6" spans="1:14" x14ac:dyDescent="0.2">
      <c r="E6" s="125"/>
      <c r="F6" s="126"/>
      <c r="G6" s="126"/>
      <c r="H6" s="126"/>
      <c r="I6" s="126"/>
      <c r="J6" s="126"/>
      <c r="K6" s="126"/>
      <c r="L6" s="126"/>
      <c r="M6" s="126"/>
      <c r="N6" s="127"/>
    </row>
    <row r="7" spans="1:14" x14ac:dyDescent="0.2">
      <c r="E7" s="125"/>
      <c r="F7" s="126"/>
      <c r="G7" s="126"/>
      <c r="H7" s="126"/>
      <c r="I7" s="126"/>
      <c r="J7" s="126"/>
      <c r="K7" s="126"/>
      <c r="L7" s="126"/>
      <c r="M7" s="126"/>
      <c r="N7" s="127"/>
    </row>
    <row r="8" spans="1:14" x14ac:dyDescent="0.2">
      <c r="E8" s="125"/>
      <c r="F8" s="126"/>
      <c r="G8" s="126"/>
      <c r="H8" s="126"/>
      <c r="I8" s="126"/>
      <c r="J8" s="126"/>
      <c r="K8" s="126"/>
      <c r="L8" s="126"/>
      <c r="M8" s="126"/>
      <c r="N8" s="127"/>
    </row>
    <row r="9" spans="1:14" x14ac:dyDescent="0.2">
      <c r="E9" s="125"/>
      <c r="F9" s="246" t="s">
        <v>158</v>
      </c>
      <c r="G9" s="246"/>
      <c r="H9" s="246"/>
      <c r="I9" s="246"/>
      <c r="J9" s="246"/>
      <c r="K9" s="246"/>
      <c r="L9" s="246"/>
      <c r="M9" s="126"/>
      <c r="N9" s="127"/>
    </row>
    <row r="10" spans="1:14" x14ac:dyDescent="0.2">
      <c r="E10" s="125"/>
      <c r="F10" s="246"/>
      <c r="G10" s="246"/>
      <c r="H10" s="246"/>
      <c r="I10" s="246"/>
      <c r="J10" s="246"/>
      <c r="K10" s="246"/>
      <c r="L10" s="246"/>
      <c r="M10" s="126"/>
      <c r="N10" s="127"/>
    </row>
    <row r="11" spans="1:14" x14ac:dyDescent="0.2">
      <c r="E11" s="125"/>
      <c r="F11" s="128"/>
      <c r="G11" s="128"/>
      <c r="H11" s="128"/>
      <c r="I11" s="128"/>
      <c r="J11" s="128"/>
      <c r="K11" s="128"/>
      <c r="L11" s="128"/>
      <c r="M11" s="126"/>
      <c r="N11" s="127"/>
    </row>
    <row r="12" spans="1:14" ht="20.25" x14ac:dyDescent="0.3">
      <c r="E12" s="125"/>
      <c r="F12" s="247" t="s">
        <v>236</v>
      </c>
      <c r="G12" s="247"/>
      <c r="H12" s="247"/>
      <c r="I12" s="247"/>
      <c r="J12" s="247"/>
      <c r="K12" s="247"/>
      <c r="L12" s="247"/>
      <c r="M12" s="126"/>
      <c r="N12" s="127"/>
    </row>
    <row r="13" spans="1:14" x14ac:dyDescent="0.2">
      <c r="E13" s="125"/>
      <c r="F13" s="126"/>
      <c r="G13" s="126"/>
      <c r="H13" s="126"/>
      <c r="I13" s="126"/>
      <c r="J13" s="126"/>
      <c r="K13" s="126"/>
      <c r="L13" s="126"/>
      <c r="M13" s="126"/>
      <c r="N13" s="127"/>
    </row>
    <row r="14" spans="1:14" ht="15.75" x14ac:dyDescent="0.25">
      <c r="E14" s="125"/>
      <c r="F14" s="129" t="s">
        <v>102</v>
      </c>
      <c r="G14" s="130"/>
      <c r="H14" s="130"/>
      <c r="I14" s="126"/>
      <c r="J14" s="126"/>
      <c r="K14" s="126"/>
      <c r="L14" s="126"/>
      <c r="M14" s="126"/>
      <c r="N14" s="127"/>
    </row>
    <row r="15" spans="1:14" ht="15" x14ac:dyDescent="0.2">
      <c r="E15" s="125"/>
      <c r="F15" s="130"/>
      <c r="G15" s="130"/>
      <c r="H15" s="130"/>
      <c r="I15" s="126"/>
      <c r="J15" s="126"/>
      <c r="K15" s="126"/>
      <c r="L15" s="126"/>
      <c r="M15" s="126"/>
      <c r="N15" s="127"/>
    </row>
    <row r="16" spans="1:14" ht="15" x14ac:dyDescent="0.2">
      <c r="E16" s="165">
        <v>1</v>
      </c>
      <c r="F16" s="130" t="s">
        <v>103</v>
      </c>
      <c r="G16" s="130"/>
      <c r="H16" s="130"/>
      <c r="I16" s="126"/>
      <c r="J16" s="126"/>
      <c r="K16" s="126"/>
      <c r="L16" s="126"/>
      <c r="M16" s="126"/>
      <c r="N16" s="127"/>
    </row>
    <row r="17" spans="5:14" ht="15" x14ac:dyDescent="0.2">
      <c r="E17" s="165">
        <v>2</v>
      </c>
      <c r="F17" s="130" t="s">
        <v>229</v>
      </c>
      <c r="G17" s="130"/>
      <c r="H17" s="130"/>
      <c r="I17" s="126"/>
      <c r="J17" s="126"/>
      <c r="K17" s="126"/>
      <c r="L17" s="126"/>
      <c r="M17" s="164" t="s">
        <v>159</v>
      </c>
      <c r="N17" s="127"/>
    </row>
    <row r="18" spans="5:14" ht="15" x14ac:dyDescent="0.2">
      <c r="E18" s="165"/>
      <c r="F18" s="130" t="s">
        <v>160</v>
      </c>
      <c r="G18" s="130"/>
      <c r="H18" s="130"/>
      <c r="I18" s="126"/>
      <c r="J18" s="126"/>
      <c r="K18" s="126"/>
      <c r="L18" s="126"/>
      <c r="M18" s="126"/>
      <c r="N18" s="127"/>
    </row>
    <row r="19" spans="5:14" ht="15" x14ac:dyDescent="0.2">
      <c r="E19" s="298" t="s">
        <v>249</v>
      </c>
      <c r="F19" s="130" t="s">
        <v>252</v>
      </c>
      <c r="G19" s="130"/>
      <c r="H19" s="130"/>
      <c r="I19" s="126"/>
      <c r="J19" s="126"/>
      <c r="K19" s="126"/>
      <c r="L19" s="126"/>
      <c r="M19" s="126"/>
      <c r="N19" s="127"/>
    </row>
    <row r="20" spans="5:14" ht="15" x14ac:dyDescent="0.2">
      <c r="E20" s="298" t="s">
        <v>248</v>
      </c>
      <c r="F20" s="130" t="s">
        <v>253</v>
      </c>
      <c r="G20" s="130"/>
      <c r="H20" s="130"/>
      <c r="I20" s="126"/>
      <c r="J20" s="126"/>
      <c r="K20" s="126"/>
      <c r="L20" s="126"/>
      <c r="M20" s="126"/>
      <c r="N20" s="127"/>
    </row>
    <row r="21" spans="5:14" ht="15" x14ac:dyDescent="0.2">
      <c r="E21" s="165">
        <v>4</v>
      </c>
      <c r="F21" s="130" t="s">
        <v>230</v>
      </c>
      <c r="G21" s="130"/>
      <c r="H21" s="130"/>
      <c r="I21" s="126"/>
      <c r="J21" s="126"/>
      <c r="K21" s="126"/>
      <c r="L21" s="126"/>
      <c r="M21" s="126"/>
      <c r="N21" s="127"/>
    </row>
    <row r="22" spans="5:14" ht="15" x14ac:dyDescent="0.2">
      <c r="E22" s="165">
        <v>5</v>
      </c>
      <c r="F22" s="130" t="s">
        <v>231</v>
      </c>
      <c r="G22" s="130"/>
      <c r="H22" s="130"/>
      <c r="I22" s="126"/>
      <c r="J22" s="126"/>
      <c r="K22" s="126"/>
      <c r="L22" s="126"/>
      <c r="M22" s="126"/>
      <c r="N22" s="127"/>
    </row>
    <row r="23" spans="5:14" ht="15" x14ac:dyDescent="0.2">
      <c r="E23" s="165">
        <v>6</v>
      </c>
      <c r="F23" s="234" t="s">
        <v>232</v>
      </c>
      <c r="G23" s="130"/>
      <c r="H23" s="130"/>
      <c r="I23" s="126"/>
      <c r="J23" s="126"/>
      <c r="K23" s="126"/>
      <c r="L23" s="126"/>
      <c r="M23" s="126"/>
      <c r="N23" s="127"/>
    </row>
    <row r="24" spans="5:14" ht="15" x14ac:dyDescent="0.2">
      <c r="E24" s="165"/>
      <c r="F24" s="234" t="s">
        <v>233</v>
      </c>
      <c r="G24" s="130"/>
      <c r="H24" s="130"/>
      <c r="I24" s="126"/>
      <c r="J24" s="126"/>
      <c r="K24" s="126"/>
      <c r="L24" s="126"/>
      <c r="M24" s="126"/>
      <c r="N24" s="127"/>
    </row>
    <row r="25" spans="5:14" ht="15" x14ac:dyDescent="0.2">
      <c r="E25" s="165">
        <v>7</v>
      </c>
      <c r="F25" s="130" t="s">
        <v>161</v>
      </c>
      <c r="G25" s="130"/>
      <c r="H25" s="130"/>
      <c r="I25" s="126"/>
      <c r="J25" s="126"/>
      <c r="K25" s="126"/>
      <c r="L25" s="126"/>
      <c r="M25" s="126"/>
      <c r="N25" s="127"/>
    </row>
    <row r="26" spans="5:14" ht="15" x14ac:dyDescent="0.2">
      <c r="E26" s="165">
        <v>8</v>
      </c>
      <c r="F26" s="130" t="s">
        <v>219</v>
      </c>
      <c r="G26" s="126"/>
      <c r="H26" s="126"/>
      <c r="I26" s="126"/>
      <c r="J26" s="126"/>
      <c r="K26" s="126"/>
      <c r="L26" s="126"/>
      <c r="M26" s="126"/>
      <c r="N26" s="127"/>
    </row>
    <row r="27" spans="5:14" ht="15" x14ac:dyDescent="0.2">
      <c r="E27" s="165">
        <v>9</v>
      </c>
      <c r="F27" s="130" t="s">
        <v>234</v>
      </c>
      <c r="G27" s="126"/>
      <c r="H27" s="126"/>
      <c r="I27" s="126"/>
      <c r="J27" s="126"/>
      <c r="K27" s="126"/>
      <c r="L27" s="126"/>
      <c r="M27" s="126"/>
      <c r="N27" s="127"/>
    </row>
    <row r="28" spans="5:14" ht="15" x14ac:dyDescent="0.2">
      <c r="E28" s="165">
        <v>10</v>
      </c>
      <c r="F28" s="130" t="s">
        <v>238</v>
      </c>
      <c r="G28" s="130"/>
      <c r="H28" s="126"/>
      <c r="I28" s="126"/>
      <c r="J28" s="126"/>
      <c r="K28" s="126"/>
      <c r="L28" s="126"/>
      <c r="M28" s="126"/>
      <c r="N28" s="127"/>
    </row>
    <row r="29" spans="5:14" ht="15" x14ac:dyDescent="0.2">
      <c r="E29" s="165">
        <v>11</v>
      </c>
      <c r="F29" s="130" t="s">
        <v>235</v>
      </c>
      <c r="G29" s="126"/>
      <c r="H29" s="126"/>
      <c r="I29" s="126"/>
      <c r="J29" s="126"/>
      <c r="K29" s="126"/>
      <c r="L29" s="126"/>
      <c r="M29" s="126"/>
      <c r="N29" s="127"/>
    </row>
    <row r="30" spans="5:14" ht="15.75" thickBot="1" x14ac:dyDescent="0.25">
      <c r="E30" s="237"/>
      <c r="F30" s="189"/>
      <c r="G30" s="131"/>
      <c r="H30" s="131"/>
      <c r="I30" s="131"/>
      <c r="J30" s="131"/>
      <c r="K30" s="131"/>
      <c r="L30" s="131"/>
      <c r="M30" s="131"/>
      <c r="N30" s="132"/>
    </row>
    <row r="31" spans="5:14" ht="15" x14ac:dyDescent="0.2">
      <c r="F31" s="235"/>
    </row>
    <row r="32" spans="5:14" ht="15" x14ac:dyDescent="0.2">
      <c r="F32" s="235"/>
    </row>
    <row r="33" spans="6:6" ht="15" x14ac:dyDescent="0.2">
      <c r="F33" s="235"/>
    </row>
    <row r="34" spans="6:6" ht="15" x14ac:dyDescent="0.2">
      <c r="F34" s="235"/>
    </row>
    <row r="35" spans="6:6" ht="15" x14ac:dyDescent="0.2">
      <c r="F35" s="235"/>
    </row>
    <row r="36" spans="6:6" ht="15" x14ac:dyDescent="0.2">
      <c r="F36" s="235"/>
    </row>
    <row r="37" spans="6:6" ht="15" x14ac:dyDescent="0.2">
      <c r="F37" s="235"/>
    </row>
    <row r="38" spans="6:6" x14ac:dyDescent="0.2">
      <c r="F38" s="236"/>
    </row>
  </sheetData>
  <mergeCells count="3">
    <mergeCell ref="F4:L4"/>
    <mergeCell ref="F9:L10"/>
    <mergeCell ref="F12:L12"/>
  </mergeCells>
  <phoneticPr fontId="5" type="noConversion"/>
  <pageMargins left="0.75" right="0.75" top="1" bottom="1" header="0.5" footer="0.5"/>
  <pageSetup paperSize="9" scale="61"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tint="0.39997558519241921"/>
  </sheetPr>
  <dimension ref="A1:N29"/>
  <sheetViews>
    <sheetView zoomScaleNormal="100" workbookViewId="0">
      <selection activeCell="B9" sqref="B9"/>
    </sheetView>
  </sheetViews>
  <sheetFormatPr defaultRowHeight="12.75" x14ac:dyDescent="0.2"/>
  <cols>
    <col min="1" max="1" width="5.28515625" customWidth="1"/>
    <col min="2" max="2" width="94.42578125" bestFit="1" customWidth="1"/>
    <col min="3" max="5" width="9.28515625" bestFit="1" customWidth="1"/>
    <col min="10" max="10" width="10.140625" customWidth="1"/>
    <col min="11" max="11" width="15.140625" customWidth="1"/>
  </cols>
  <sheetData>
    <row r="1" spans="1:11" x14ac:dyDescent="0.2">
      <c r="B1" s="162"/>
      <c r="C1" s="162"/>
      <c r="D1" s="162"/>
      <c r="E1" s="162"/>
      <c r="F1" s="162"/>
      <c r="G1" s="162"/>
      <c r="H1" s="162"/>
      <c r="I1" s="162"/>
    </row>
    <row r="2" spans="1:11" ht="15.75" x14ac:dyDescent="0.25">
      <c r="B2" s="110" t="s">
        <v>103</v>
      </c>
    </row>
    <row r="4" spans="1:11" ht="15" x14ac:dyDescent="0.2">
      <c r="B4" s="85" t="s">
        <v>142</v>
      </c>
      <c r="C4" s="112"/>
      <c r="D4" s="112"/>
      <c r="E4" s="112"/>
      <c r="F4" s="112"/>
      <c r="G4" s="112"/>
      <c r="H4" s="112"/>
      <c r="I4" s="112"/>
      <c r="J4" s="112"/>
      <c r="K4" s="112"/>
    </row>
    <row r="5" spans="1:11" ht="15" x14ac:dyDescent="0.2">
      <c r="B5" s="85" t="s">
        <v>208</v>
      </c>
      <c r="C5" s="112"/>
      <c r="D5" s="112"/>
      <c r="E5" s="112"/>
      <c r="F5" s="112"/>
      <c r="G5" s="112"/>
      <c r="H5" s="112"/>
      <c r="I5" s="112"/>
      <c r="J5" s="112"/>
      <c r="K5" s="112"/>
    </row>
    <row r="6" spans="1:11" ht="15" x14ac:dyDescent="0.2">
      <c r="B6" s="111"/>
      <c r="C6" s="112"/>
      <c r="D6" s="112"/>
      <c r="E6" s="112"/>
      <c r="F6" s="112"/>
      <c r="G6" s="112"/>
      <c r="H6" s="112"/>
      <c r="I6" s="112"/>
      <c r="J6" s="112"/>
      <c r="K6" s="112"/>
    </row>
    <row r="7" spans="1:11" ht="15" x14ac:dyDescent="0.2">
      <c r="B7" s="85" t="s">
        <v>209</v>
      </c>
      <c r="C7" s="112"/>
      <c r="D7" s="112"/>
      <c r="E7" s="112"/>
      <c r="F7" s="112"/>
      <c r="G7" s="112"/>
      <c r="H7" s="112"/>
      <c r="I7" s="112"/>
      <c r="J7" s="112"/>
      <c r="K7" s="112"/>
    </row>
    <row r="8" spans="1:11" ht="15" x14ac:dyDescent="0.2">
      <c r="B8" s="112"/>
      <c r="C8" s="112"/>
      <c r="D8" s="112"/>
      <c r="E8" s="112"/>
      <c r="F8" s="112"/>
      <c r="G8" s="112"/>
      <c r="H8" s="112"/>
      <c r="I8" s="112"/>
      <c r="J8" s="112"/>
      <c r="K8" s="112"/>
    </row>
    <row r="9" spans="1:11" ht="29.25" customHeight="1" x14ac:dyDescent="0.2">
      <c r="B9" s="233" t="s">
        <v>247</v>
      </c>
      <c r="C9" s="113"/>
      <c r="D9" s="113"/>
      <c r="E9" s="113"/>
      <c r="F9" s="113"/>
      <c r="G9" s="113"/>
      <c r="H9" s="113"/>
      <c r="I9" s="113"/>
      <c r="J9" s="113"/>
      <c r="K9" s="113"/>
    </row>
    <row r="10" spans="1:11" ht="15" x14ac:dyDescent="0.2">
      <c r="B10" s="84"/>
      <c r="C10" s="113"/>
      <c r="D10" s="113"/>
      <c r="E10" s="113"/>
      <c r="F10" s="113"/>
      <c r="G10" s="113"/>
      <c r="H10" s="113"/>
      <c r="I10" s="113"/>
      <c r="J10" s="113"/>
      <c r="K10" s="113"/>
    </row>
    <row r="11" spans="1:11" ht="15" x14ac:dyDescent="0.2">
      <c r="B11" s="84" t="s">
        <v>212</v>
      </c>
      <c r="C11" s="113"/>
      <c r="D11" s="113"/>
      <c r="E11" s="113"/>
      <c r="F11" s="113"/>
      <c r="G11" s="113"/>
      <c r="H11" s="113"/>
      <c r="I11" s="113"/>
      <c r="J11" s="113"/>
      <c r="K11" s="113"/>
    </row>
    <row r="12" spans="1:11" ht="15" x14ac:dyDescent="0.2">
      <c r="B12" s="84"/>
      <c r="C12" s="113"/>
      <c r="D12" s="113"/>
      <c r="E12" s="113"/>
      <c r="F12" s="113"/>
      <c r="G12" s="113"/>
      <c r="H12" s="113"/>
      <c r="I12" s="113"/>
      <c r="J12" s="113"/>
      <c r="K12" s="113"/>
    </row>
    <row r="13" spans="1:11" ht="15" x14ac:dyDescent="0.2">
      <c r="B13" s="99"/>
      <c r="C13" s="99"/>
      <c r="D13" s="99"/>
      <c r="E13" s="99"/>
      <c r="F13" s="99"/>
      <c r="G13" s="99"/>
      <c r="H13" s="99"/>
      <c r="I13" s="113"/>
      <c r="J13" s="113"/>
      <c r="K13" s="113"/>
    </row>
    <row r="14" spans="1:11" ht="15" x14ac:dyDescent="0.2">
      <c r="B14" s="84" t="s">
        <v>210</v>
      </c>
      <c r="C14" s="113"/>
      <c r="D14" s="113"/>
      <c r="E14" s="113"/>
      <c r="F14" s="113"/>
      <c r="G14" s="113"/>
      <c r="H14" s="113"/>
      <c r="K14" s="113"/>
    </row>
    <row r="15" spans="1:11" ht="15" x14ac:dyDescent="0.2">
      <c r="A15" s="84"/>
      <c r="B15" s="99"/>
      <c r="C15" s="112"/>
      <c r="D15" s="112"/>
      <c r="E15" s="112"/>
      <c r="F15" s="112"/>
      <c r="G15" s="112"/>
      <c r="H15" s="112"/>
      <c r="I15" s="99"/>
      <c r="J15" s="99"/>
    </row>
    <row r="16" spans="1:11" s="99" customFormat="1" ht="15" x14ac:dyDescent="0.2">
      <c r="B16" s="83" t="s">
        <v>211</v>
      </c>
      <c r="C16" s="114"/>
      <c r="D16" s="114"/>
      <c r="E16" s="114"/>
      <c r="F16" s="114"/>
      <c r="G16" s="114"/>
      <c r="H16" s="114"/>
      <c r="I16" s="113"/>
      <c r="J16" s="113"/>
    </row>
    <row r="17" spans="2:14" ht="15" x14ac:dyDescent="0.2">
      <c r="B17" s="83"/>
      <c r="C17" s="112"/>
      <c r="D17" s="112"/>
      <c r="E17" s="112"/>
      <c r="F17" s="112"/>
      <c r="G17" s="112"/>
      <c r="H17" s="112"/>
      <c r="I17" s="112"/>
      <c r="J17" s="112"/>
      <c r="K17" s="113"/>
    </row>
    <row r="18" spans="2:14" ht="15" x14ac:dyDescent="0.2">
      <c r="B18" s="84"/>
      <c r="C18" s="162"/>
      <c r="D18" s="162"/>
      <c r="E18" s="162"/>
      <c r="F18" s="162"/>
      <c r="G18" s="162"/>
      <c r="H18" s="162"/>
      <c r="I18" s="163"/>
      <c r="J18" s="163"/>
      <c r="K18" s="113"/>
      <c r="L18" s="188"/>
      <c r="M18" s="188"/>
      <c r="N18" s="188"/>
    </row>
    <row r="19" spans="2:14" ht="15" x14ac:dyDescent="0.2">
      <c r="B19" s="84" t="s">
        <v>237</v>
      </c>
      <c r="C19" s="238"/>
      <c r="D19" s="238"/>
      <c r="E19" s="238"/>
      <c r="F19" s="162"/>
      <c r="G19" s="162"/>
      <c r="H19" s="162"/>
      <c r="I19" s="113"/>
      <c r="J19" s="113"/>
      <c r="K19" s="163"/>
      <c r="L19" s="162"/>
      <c r="M19" s="162"/>
      <c r="N19" s="162"/>
    </row>
    <row r="20" spans="2:14" ht="15" x14ac:dyDescent="0.2">
      <c r="B20" s="239"/>
      <c r="C20" s="240" t="s">
        <v>171</v>
      </c>
      <c r="D20" s="240" t="s">
        <v>170</v>
      </c>
      <c r="E20" s="240" t="s">
        <v>169</v>
      </c>
      <c r="F20" s="112"/>
      <c r="G20" s="112"/>
      <c r="H20" s="112"/>
      <c r="K20" s="112"/>
    </row>
    <row r="21" spans="2:14" ht="15" x14ac:dyDescent="0.2">
      <c r="B21" s="241">
        <f>C21*D21*E21</f>
        <v>18306.771120000001</v>
      </c>
      <c r="C21" s="242">
        <v>9.7530000000000001</v>
      </c>
      <c r="D21" s="240">
        <v>36</v>
      </c>
      <c r="E21" s="242">
        <v>52.14</v>
      </c>
      <c r="F21" s="112"/>
      <c r="G21" s="112"/>
      <c r="H21" s="112"/>
      <c r="K21" s="113"/>
    </row>
    <row r="22" spans="2:14" ht="15" x14ac:dyDescent="0.2">
      <c r="B22" s="112"/>
      <c r="C22" s="112"/>
      <c r="D22" s="112"/>
      <c r="E22" s="112"/>
      <c r="F22" s="112"/>
      <c r="G22" s="112"/>
      <c r="H22" s="112"/>
      <c r="I22" s="112"/>
      <c r="J22" s="112"/>
      <c r="K22" s="113"/>
    </row>
    <row r="23" spans="2:14" ht="15" x14ac:dyDescent="0.2">
      <c r="B23" s="5"/>
      <c r="C23" s="5"/>
      <c r="D23" s="5"/>
      <c r="E23" s="5"/>
      <c r="F23" s="5"/>
      <c r="G23" s="5"/>
      <c r="H23" s="112"/>
      <c r="I23" s="112"/>
      <c r="J23" s="112"/>
      <c r="K23" s="113"/>
    </row>
    <row r="24" spans="2:14" ht="15" x14ac:dyDescent="0.2">
      <c r="B24" s="5"/>
      <c r="C24" s="5"/>
      <c r="D24" s="5"/>
      <c r="E24" s="5"/>
      <c r="F24" s="5"/>
      <c r="G24" s="5"/>
      <c r="I24" s="112"/>
      <c r="J24" s="112"/>
      <c r="K24" s="112"/>
    </row>
    <row r="25" spans="2:14" ht="15" x14ac:dyDescent="0.2">
      <c r="B25" s="5"/>
      <c r="C25" s="5"/>
      <c r="D25" s="5"/>
      <c r="E25" s="5"/>
      <c r="F25" s="5"/>
      <c r="G25" s="5"/>
      <c r="I25" s="112"/>
      <c r="J25" s="112"/>
      <c r="K25" s="112"/>
    </row>
    <row r="26" spans="2:14" ht="15" x14ac:dyDescent="0.2">
      <c r="K26" s="112"/>
    </row>
    <row r="27" spans="2:14" ht="15" x14ac:dyDescent="0.2">
      <c r="K27" s="112"/>
    </row>
    <row r="28" spans="2:14" ht="15" x14ac:dyDescent="0.2">
      <c r="K28" s="112"/>
    </row>
    <row r="29" spans="2:14" ht="15" x14ac:dyDescent="0.2">
      <c r="K29" s="112"/>
    </row>
  </sheetData>
  <phoneticPr fontId="5" type="noConversion"/>
  <pageMargins left="0.75" right="0.75" top="1" bottom="1" header="0.5" footer="0.5"/>
  <pageSetup paperSize="9" scale="84" orientation="portrait" r:id="rId1"/>
  <headerFooter alignWithMargins="0">
    <oddFoote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6" tint="0.39997558519241921"/>
    <pageSetUpPr fitToPage="1"/>
  </sheetPr>
  <dimension ref="B1:G39"/>
  <sheetViews>
    <sheetView workbookViewId="0">
      <selection activeCell="E31" sqref="E31"/>
    </sheetView>
  </sheetViews>
  <sheetFormatPr defaultRowHeight="12.75" x14ac:dyDescent="0.2"/>
  <cols>
    <col min="2" max="2" width="40.85546875" customWidth="1"/>
    <col min="3" max="3" width="18.5703125" customWidth="1"/>
    <col min="4" max="4" width="21.7109375" customWidth="1"/>
    <col min="5" max="5" width="18.5703125" customWidth="1"/>
    <col min="6" max="6" width="21.85546875" customWidth="1"/>
  </cols>
  <sheetData>
    <row r="1" spans="2:7" s="190" customFormat="1" ht="23.25" x14ac:dyDescent="0.35">
      <c r="B1" s="249" t="s">
        <v>85</v>
      </c>
      <c r="C1" s="249"/>
      <c r="D1" s="249"/>
      <c r="E1" s="249"/>
      <c r="F1" s="191" t="s">
        <v>175</v>
      </c>
    </row>
    <row r="2" spans="2:7" ht="22.5" customHeight="1" x14ac:dyDescent="0.25">
      <c r="B2" s="45" t="s">
        <v>95</v>
      </c>
      <c r="C2" s="46"/>
      <c r="D2" s="46"/>
      <c r="E2" s="46"/>
    </row>
    <row r="3" spans="2:7" ht="18" x14ac:dyDescent="0.25">
      <c r="B3" s="250" t="s">
        <v>228</v>
      </c>
      <c r="C3" s="250"/>
      <c r="D3" s="250"/>
      <c r="E3" s="250"/>
    </row>
    <row r="4" spans="2:7" ht="9" customHeight="1" x14ac:dyDescent="0.2">
      <c r="B4" s="1"/>
      <c r="C4" s="1"/>
      <c r="D4" s="1"/>
      <c r="E4" s="1"/>
      <c r="F4" s="9"/>
    </row>
    <row r="5" spans="2:7" ht="36" customHeight="1" x14ac:dyDescent="0.2">
      <c r="B5" s="230" t="s">
        <v>65</v>
      </c>
      <c r="C5" s="231" t="s">
        <v>140</v>
      </c>
      <c r="D5" s="231" t="s">
        <v>66</v>
      </c>
      <c r="E5" s="232" t="s">
        <v>227</v>
      </c>
      <c r="F5" s="121" t="s">
        <v>226</v>
      </c>
      <c r="G5" s="6"/>
    </row>
    <row r="6" spans="2:7" ht="36.75" customHeight="1" x14ac:dyDescent="0.2">
      <c r="B6" s="203" t="s">
        <v>91</v>
      </c>
      <c r="C6" s="226">
        <v>0.01</v>
      </c>
      <c r="D6" s="227" t="s">
        <v>177</v>
      </c>
      <c r="E6" s="229">
        <v>0.16400000000000001</v>
      </c>
      <c r="F6" s="202">
        <v>0.16400000000000001</v>
      </c>
    </row>
    <row r="7" spans="2:7" ht="36.75" customHeight="1" x14ac:dyDescent="0.2">
      <c r="B7" s="203" t="s">
        <v>141</v>
      </c>
      <c r="C7" s="226">
        <v>0.01</v>
      </c>
      <c r="D7" s="228" t="s">
        <v>178</v>
      </c>
      <c r="E7" s="229">
        <v>0.25800000000000001</v>
      </c>
      <c r="F7" s="202">
        <v>0.25800000000000001</v>
      </c>
    </row>
    <row r="8" spans="2:7" ht="36.75" customHeight="1" x14ac:dyDescent="0.2">
      <c r="B8" s="156"/>
      <c r="C8" s="157"/>
      <c r="D8" s="158"/>
      <c r="E8" s="159"/>
      <c r="F8" s="9"/>
    </row>
    <row r="9" spans="2:7" x14ac:dyDescent="0.2">
      <c r="B9" s="9"/>
      <c r="C9" s="1"/>
      <c r="D9" s="9"/>
      <c r="E9" s="9"/>
      <c r="F9" s="9"/>
    </row>
    <row r="10" spans="2:7" x14ac:dyDescent="0.2">
      <c r="B10" s="9"/>
      <c r="C10" s="1"/>
      <c r="D10" s="9"/>
      <c r="E10" s="9"/>
      <c r="F10" s="9"/>
    </row>
    <row r="11" spans="2:7" x14ac:dyDescent="0.2">
      <c r="B11" s="44" t="s">
        <v>213</v>
      </c>
      <c r="C11" s="1"/>
      <c r="D11" s="1"/>
      <c r="E11" s="1"/>
      <c r="F11" s="9"/>
    </row>
    <row r="12" spans="2:7" ht="21" customHeight="1" x14ac:dyDescent="0.2">
      <c r="B12" s="161"/>
      <c r="C12" s="1"/>
      <c r="D12" s="1"/>
      <c r="E12" s="1"/>
      <c r="F12" s="9"/>
    </row>
    <row r="13" spans="2:7" ht="38.25" x14ac:dyDescent="0.2">
      <c r="B13" s="230" t="s">
        <v>90</v>
      </c>
      <c r="C13" s="231" t="s">
        <v>67</v>
      </c>
      <c r="D13" s="231" t="s">
        <v>68</v>
      </c>
      <c r="E13" s="231" t="s">
        <v>69</v>
      </c>
      <c r="F13" s="27"/>
    </row>
    <row r="14" spans="2:7" ht="15.75" customHeight="1" x14ac:dyDescent="0.2">
      <c r="B14" s="204" t="s">
        <v>216</v>
      </c>
      <c r="C14" s="42">
        <v>0</v>
      </c>
      <c r="D14" s="42">
        <v>0</v>
      </c>
      <c r="E14" s="42">
        <v>0</v>
      </c>
      <c r="F14" s="9"/>
    </row>
    <row r="15" spans="2:7" ht="16.5" customHeight="1" x14ac:dyDescent="0.2">
      <c r="B15" s="41" t="s">
        <v>214</v>
      </c>
      <c r="C15" s="43">
        <v>0.13800000000000001</v>
      </c>
      <c r="D15" s="43">
        <v>0.13800000000000001</v>
      </c>
      <c r="E15" s="43">
        <v>0.13800000000000001</v>
      </c>
      <c r="F15" s="9"/>
    </row>
    <row r="16" spans="2:7" ht="15.75" customHeight="1" x14ac:dyDescent="0.2">
      <c r="B16" s="204" t="s">
        <v>215</v>
      </c>
      <c r="C16" s="43">
        <v>0.13800000000000001</v>
      </c>
      <c r="D16" s="43">
        <v>0.13800000000000001</v>
      </c>
      <c r="E16" s="43">
        <v>0.13800000000000001</v>
      </c>
      <c r="F16" s="9"/>
    </row>
    <row r="17" spans="2:6" x14ac:dyDescent="0.2">
      <c r="B17" s="1"/>
      <c r="C17" s="1"/>
      <c r="D17" s="1"/>
      <c r="E17" s="1"/>
      <c r="F17" s="9"/>
    </row>
    <row r="18" spans="2:6" x14ac:dyDescent="0.2">
      <c r="B18" s="248" t="s">
        <v>92</v>
      </c>
      <c r="C18" s="248"/>
      <c r="D18" s="248"/>
      <c r="E18" s="1"/>
      <c r="F18" s="9"/>
    </row>
    <row r="19" spans="2:6" ht="7.5" customHeight="1" x14ac:dyDescent="0.2">
      <c r="B19" s="48"/>
      <c r="C19" s="48"/>
      <c r="D19" s="48"/>
      <c r="E19" s="48"/>
      <c r="F19" s="9"/>
    </row>
    <row r="20" spans="2:6" ht="17.25" customHeight="1" x14ac:dyDescent="0.2">
      <c r="B20" s="57" t="s">
        <v>93</v>
      </c>
      <c r="C20" s="54" t="s">
        <v>94</v>
      </c>
      <c r="D20" s="55"/>
      <c r="E20" s="11"/>
      <c r="F20" s="9"/>
    </row>
    <row r="21" spans="2:6" ht="8.25" customHeight="1" x14ac:dyDescent="0.2">
      <c r="B21" s="49"/>
      <c r="C21" s="11"/>
      <c r="D21" s="50"/>
      <c r="E21" s="11"/>
      <c r="F21" s="9"/>
    </row>
    <row r="22" spans="2:6" x14ac:dyDescent="0.2">
      <c r="B22" s="47" t="s">
        <v>70</v>
      </c>
      <c r="C22" s="11" t="s">
        <v>71</v>
      </c>
      <c r="D22" s="50"/>
      <c r="E22" s="11"/>
      <c r="F22" s="9"/>
    </row>
    <row r="23" spans="2:6" x14ac:dyDescent="0.2">
      <c r="B23" s="47"/>
      <c r="C23" s="11" t="s">
        <v>72</v>
      </c>
      <c r="D23" s="50"/>
      <c r="E23" s="11"/>
      <c r="F23" s="9"/>
    </row>
    <row r="24" spans="2:6" x14ac:dyDescent="0.2">
      <c r="B24" s="47"/>
      <c r="C24" s="11" t="s">
        <v>96</v>
      </c>
      <c r="D24" s="50"/>
      <c r="E24" s="11"/>
      <c r="F24" s="9"/>
    </row>
    <row r="25" spans="2:6" ht="6" customHeight="1" x14ac:dyDescent="0.2">
      <c r="B25" s="47"/>
      <c r="C25" s="11"/>
      <c r="D25" s="50"/>
      <c r="E25" s="11"/>
      <c r="F25" s="9"/>
    </row>
    <row r="26" spans="2:6" x14ac:dyDescent="0.2">
      <c r="B26" s="47" t="s">
        <v>73</v>
      </c>
      <c r="C26" s="11" t="s">
        <v>74</v>
      </c>
      <c r="D26" s="50"/>
      <c r="E26" s="11"/>
      <c r="F26" s="9"/>
    </row>
    <row r="27" spans="2:6" x14ac:dyDescent="0.2">
      <c r="B27" s="47"/>
      <c r="C27" s="11" t="s">
        <v>87</v>
      </c>
      <c r="D27" s="50"/>
      <c r="E27" s="11"/>
      <c r="F27" s="9"/>
    </row>
    <row r="28" spans="2:6" x14ac:dyDescent="0.2">
      <c r="B28" s="47"/>
      <c r="C28" s="11" t="s">
        <v>86</v>
      </c>
      <c r="D28" s="50"/>
      <c r="E28" s="11"/>
      <c r="F28" s="9"/>
    </row>
    <row r="29" spans="2:6" ht="7.5" customHeight="1" x14ac:dyDescent="0.2">
      <c r="B29" s="47"/>
      <c r="C29" s="11"/>
      <c r="D29" s="50"/>
      <c r="E29" s="11"/>
      <c r="F29" s="9"/>
    </row>
    <row r="30" spans="2:6" x14ac:dyDescent="0.2">
      <c r="B30" s="47" t="s">
        <v>75</v>
      </c>
      <c r="C30" s="11" t="s">
        <v>126</v>
      </c>
      <c r="D30" s="50"/>
      <c r="E30" s="11"/>
      <c r="F30" s="9"/>
    </row>
    <row r="31" spans="2:6" x14ac:dyDescent="0.2">
      <c r="B31" s="47"/>
      <c r="C31" s="11" t="s">
        <v>76</v>
      </c>
      <c r="D31" s="50"/>
      <c r="E31" s="11"/>
      <c r="F31" s="9"/>
    </row>
    <row r="32" spans="2:6" x14ac:dyDescent="0.2">
      <c r="B32" s="47"/>
      <c r="C32" s="11" t="s">
        <v>77</v>
      </c>
      <c r="D32" s="50"/>
      <c r="E32" s="11"/>
      <c r="F32" s="9"/>
    </row>
    <row r="33" spans="2:6" ht="7.5" customHeight="1" x14ac:dyDescent="0.2">
      <c r="B33" s="47"/>
      <c r="C33" s="11"/>
      <c r="D33" s="50"/>
      <c r="E33" s="11"/>
      <c r="F33" s="9"/>
    </row>
    <row r="34" spans="2:6" x14ac:dyDescent="0.2">
      <c r="B34" s="56" t="s">
        <v>78</v>
      </c>
      <c r="C34" s="52" t="s">
        <v>79</v>
      </c>
      <c r="D34" s="53"/>
      <c r="E34" s="11"/>
      <c r="F34" s="9"/>
    </row>
    <row r="35" spans="2:6" x14ac:dyDescent="0.2">
      <c r="B35" s="51"/>
      <c r="C35" s="51"/>
      <c r="D35" s="51"/>
      <c r="E35" s="51"/>
      <c r="F35" s="9"/>
    </row>
    <row r="36" spans="2:6" x14ac:dyDescent="0.2">
      <c r="B36" s="9"/>
      <c r="C36" s="9"/>
      <c r="D36" s="9"/>
      <c r="E36" s="9"/>
      <c r="F36" s="9"/>
    </row>
    <row r="37" spans="2:6" x14ac:dyDescent="0.2">
      <c r="C37" s="9"/>
      <c r="D37" s="9"/>
      <c r="E37" s="9"/>
      <c r="F37" s="9"/>
    </row>
    <row r="38" spans="2:6" x14ac:dyDescent="0.2">
      <c r="B38" s="9"/>
      <c r="C38" s="9"/>
      <c r="D38" s="9"/>
      <c r="E38" s="9"/>
      <c r="F38" s="9"/>
    </row>
    <row r="39" spans="2:6" x14ac:dyDescent="0.2">
      <c r="B39" s="9"/>
      <c r="C39" s="9"/>
      <c r="D39" s="9"/>
      <c r="E39" s="9"/>
      <c r="F39" s="9"/>
    </row>
  </sheetData>
  <mergeCells count="3">
    <mergeCell ref="B18:D18"/>
    <mergeCell ref="B1:E1"/>
    <mergeCell ref="B3:E3"/>
  </mergeCells>
  <phoneticPr fontId="5" type="noConversion"/>
  <pageMargins left="0.42" right="0.3" top="0.33" bottom="0.49" header="0.22" footer="0.28999999999999998"/>
  <pageSetup paperSize="9" scale="98" orientation="portrait" r:id="rId1"/>
  <headerFooter alignWithMargins="0">
    <oddFooter>&amp;L&amp;9&amp;Z&amp;F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280"/>
  <sheetViews>
    <sheetView zoomScaleNormal="100" zoomScaleSheetLayoutView="100" workbookViewId="0">
      <pane ySplit="1" topLeftCell="A2" activePane="bottomLeft" state="frozen"/>
      <selection pane="bottomLeft"/>
    </sheetView>
  </sheetViews>
  <sheetFormatPr defaultRowHeight="12.75" x14ac:dyDescent="0.2"/>
  <cols>
    <col min="1" max="1" width="11.85546875" customWidth="1"/>
    <col min="2" max="2" width="16" customWidth="1"/>
    <col min="3" max="3" width="17.85546875" customWidth="1"/>
    <col min="4" max="4" width="10.7109375" customWidth="1"/>
    <col min="5" max="5" width="23.140625" customWidth="1"/>
    <col min="6" max="6" width="12.85546875" customWidth="1"/>
    <col min="7" max="7" width="11.140625" customWidth="1"/>
    <col min="14" max="14" width="9.5703125" customWidth="1"/>
  </cols>
  <sheetData>
    <row r="1" spans="1:16" s="162" customFormat="1" ht="19.5" x14ac:dyDescent="0.3">
      <c r="A1" s="243" t="s">
        <v>251</v>
      </c>
      <c r="B1" s="40"/>
      <c r="C1" s="40"/>
      <c r="D1" s="40"/>
      <c r="E1" s="40"/>
    </row>
    <row r="2" spans="1:16" ht="19.5" x14ac:dyDescent="0.3">
      <c r="A2" s="244"/>
      <c r="B2" s="210"/>
      <c r="C2" s="210"/>
      <c r="D2" s="210"/>
      <c r="E2" s="210"/>
    </row>
    <row r="3" spans="1:16" ht="51.75" customHeight="1" x14ac:dyDescent="0.25">
      <c r="A3" s="285" t="s">
        <v>56</v>
      </c>
      <c r="B3" s="285"/>
      <c r="C3" s="285"/>
      <c r="D3" s="31"/>
      <c r="E3" s="283" t="s">
        <v>242</v>
      </c>
      <c r="F3" s="283"/>
      <c r="G3" s="283"/>
    </row>
    <row r="4" spans="1:16" ht="39.75" customHeight="1" x14ac:dyDescent="0.2">
      <c r="A4" s="181"/>
      <c r="B4" s="295" t="s">
        <v>245</v>
      </c>
      <c r="C4" s="162"/>
      <c r="D4" s="162"/>
      <c r="E4" s="296"/>
      <c r="F4" s="295" t="s">
        <v>245</v>
      </c>
      <c r="G4" s="162"/>
      <c r="H4" s="6"/>
      <c r="J4" s="6"/>
      <c r="M4" s="6"/>
      <c r="O4" s="6"/>
    </row>
    <row r="5" spans="1:16" ht="12.75" customHeight="1" x14ac:dyDescent="0.2">
      <c r="A5" s="293" t="s">
        <v>61</v>
      </c>
      <c r="B5" s="286">
        <v>26662</v>
      </c>
      <c r="C5" s="177"/>
      <c r="D5" s="162"/>
      <c r="E5" s="293" t="s">
        <v>61</v>
      </c>
      <c r="F5" s="287">
        <v>19749</v>
      </c>
      <c r="G5" s="177"/>
      <c r="H5" s="7"/>
      <c r="I5" s="20"/>
      <c r="J5" s="21"/>
      <c r="K5" s="20"/>
      <c r="M5" s="21"/>
      <c r="N5" s="20"/>
      <c r="O5" s="21"/>
      <c r="P5" s="20"/>
    </row>
    <row r="6" spans="1:16" x14ac:dyDescent="0.2">
      <c r="A6" s="293" t="s">
        <v>62</v>
      </c>
      <c r="B6" s="286">
        <v>37645</v>
      </c>
      <c r="C6" s="288"/>
      <c r="D6" s="162"/>
      <c r="E6" s="293" t="s">
        <v>62</v>
      </c>
      <c r="F6" s="287">
        <v>29422</v>
      </c>
      <c r="G6" s="289"/>
      <c r="H6" s="7"/>
      <c r="I6" s="20"/>
      <c r="J6" s="21"/>
      <c r="K6" s="20"/>
      <c r="M6" s="21"/>
      <c r="N6" s="20"/>
      <c r="O6" s="21"/>
      <c r="P6" s="20"/>
    </row>
    <row r="7" spans="1:16" x14ac:dyDescent="0.2">
      <c r="A7" s="18"/>
      <c r="B7" s="179"/>
      <c r="C7" s="162"/>
      <c r="D7" s="162"/>
      <c r="E7" s="19"/>
      <c r="F7" s="173"/>
      <c r="G7" s="162"/>
      <c r="H7" s="7"/>
      <c r="I7" s="20"/>
      <c r="J7" s="21"/>
      <c r="K7" s="20"/>
      <c r="M7" s="21"/>
      <c r="N7" s="20"/>
      <c r="O7" s="21"/>
      <c r="P7" s="20"/>
    </row>
    <row r="8" spans="1:16" ht="12.75" customHeight="1" x14ac:dyDescent="0.2">
      <c r="A8" s="31"/>
      <c r="B8" s="31"/>
      <c r="C8" s="31"/>
      <c r="D8" s="31"/>
      <c r="E8" s="19"/>
      <c r="F8" s="162"/>
      <c r="G8" s="162"/>
    </row>
    <row r="9" spans="1:16" ht="48.75" customHeight="1" x14ac:dyDescent="0.25">
      <c r="A9" s="285" t="s">
        <v>57</v>
      </c>
      <c r="B9" s="285"/>
      <c r="C9" s="285"/>
      <c r="D9" s="31"/>
      <c r="E9" s="283" t="s">
        <v>241</v>
      </c>
      <c r="F9" s="283"/>
      <c r="G9" s="162"/>
    </row>
    <row r="10" spans="1:16" ht="45.75" customHeight="1" x14ac:dyDescent="0.2">
      <c r="A10" s="297"/>
      <c r="B10" s="295" t="s">
        <v>245</v>
      </c>
      <c r="C10" s="162"/>
      <c r="D10" s="162"/>
      <c r="E10" s="297"/>
      <c r="F10" s="295" t="s">
        <v>245</v>
      </c>
      <c r="G10" s="162"/>
      <c r="H10" s="6"/>
    </row>
    <row r="11" spans="1:16" x14ac:dyDescent="0.2">
      <c r="A11" s="293" t="s">
        <v>61</v>
      </c>
      <c r="B11" s="286">
        <v>39519</v>
      </c>
      <c r="C11" s="177"/>
      <c r="D11" s="162"/>
      <c r="E11" s="293" t="s">
        <v>61</v>
      </c>
      <c r="F11" s="173">
        <v>42498</v>
      </c>
      <c r="G11" s="290"/>
      <c r="H11" s="7"/>
      <c r="I11" s="20"/>
    </row>
    <row r="12" spans="1:16" x14ac:dyDescent="0.2">
      <c r="A12" s="293" t="s">
        <v>62</v>
      </c>
      <c r="B12" s="286">
        <v>42498</v>
      </c>
      <c r="C12" s="177"/>
      <c r="D12" s="162"/>
      <c r="E12" s="293" t="s">
        <v>62</v>
      </c>
      <c r="F12" s="173">
        <v>62985</v>
      </c>
      <c r="G12" s="290"/>
      <c r="H12" s="7"/>
      <c r="I12" s="20"/>
    </row>
    <row r="13" spans="1:16" x14ac:dyDescent="0.2">
      <c r="A13" s="162"/>
      <c r="B13" s="162"/>
      <c r="C13" s="162"/>
      <c r="D13" s="162"/>
      <c r="E13" s="13"/>
      <c r="F13" s="179"/>
      <c r="G13" s="179"/>
      <c r="I13" s="7"/>
      <c r="J13" s="20"/>
    </row>
    <row r="14" spans="1:16" x14ac:dyDescent="0.2">
      <c r="A14" s="26"/>
      <c r="B14" s="31"/>
      <c r="C14" s="31"/>
      <c r="D14" s="31"/>
      <c r="E14" s="162"/>
      <c r="F14" s="162"/>
      <c r="G14" s="162"/>
    </row>
    <row r="15" spans="1:16" ht="34.5" customHeight="1" x14ac:dyDescent="0.25">
      <c r="A15" s="282" t="s">
        <v>240</v>
      </c>
      <c r="B15" s="282"/>
      <c r="C15" s="282"/>
      <c r="D15" s="31"/>
      <c r="E15" s="283" t="s">
        <v>172</v>
      </c>
      <c r="F15" s="283"/>
      <c r="G15" s="162"/>
      <c r="I15" s="40"/>
    </row>
    <row r="16" spans="1:16" ht="38.25" x14ac:dyDescent="0.2">
      <c r="A16" s="297"/>
      <c r="B16" s="295" t="s">
        <v>245</v>
      </c>
      <c r="C16" s="162"/>
      <c r="D16" s="162"/>
      <c r="E16" s="162"/>
      <c r="F16" s="295" t="s">
        <v>245</v>
      </c>
      <c r="G16" s="162"/>
      <c r="M16" s="9"/>
      <c r="N16" s="9"/>
    </row>
    <row r="17" spans="1:14" ht="12.75" customHeight="1" x14ac:dyDescent="0.2">
      <c r="A17" s="293" t="s">
        <v>61</v>
      </c>
      <c r="B17" s="286">
        <v>42498</v>
      </c>
      <c r="C17" s="288"/>
      <c r="D17" s="290"/>
      <c r="E17" s="177" t="s">
        <v>173</v>
      </c>
      <c r="F17" s="171"/>
      <c r="G17" s="162"/>
      <c r="L17" s="10"/>
      <c r="M17" s="23"/>
      <c r="N17" s="23"/>
    </row>
    <row r="18" spans="1:14" ht="12.75" customHeight="1" x14ac:dyDescent="0.2">
      <c r="A18" s="293" t="s">
        <v>62</v>
      </c>
      <c r="B18" s="286">
        <v>112460</v>
      </c>
      <c r="C18" s="288"/>
      <c r="D18" s="290"/>
      <c r="E18" s="293" t="s">
        <v>61</v>
      </c>
      <c r="F18" s="287">
        <v>2106</v>
      </c>
      <c r="G18" s="288"/>
    </row>
    <row r="19" spans="1:14" ht="12.75" customHeight="1" x14ac:dyDescent="0.2">
      <c r="A19" s="13"/>
      <c r="B19" s="179"/>
      <c r="C19" s="290"/>
      <c r="D19" s="290"/>
      <c r="E19" s="293" t="s">
        <v>62</v>
      </c>
      <c r="F19" s="287">
        <v>4158</v>
      </c>
      <c r="G19" s="288"/>
    </row>
    <row r="20" spans="1:14" ht="12.75" customHeight="1" x14ac:dyDescent="0.2">
      <c r="A20" s="13"/>
      <c r="B20" s="179"/>
      <c r="C20" s="290"/>
      <c r="D20" s="290"/>
      <c r="E20" s="174"/>
      <c r="F20" s="173"/>
      <c r="G20" s="162"/>
    </row>
    <row r="21" spans="1:14" ht="26.25" customHeight="1" x14ac:dyDescent="0.25">
      <c r="A21" s="285" t="s">
        <v>59</v>
      </c>
      <c r="B21" s="285"/>
      <c r="C21" s="285"/>
      <c r="D21" s="290"/>
      <c r="E21" s="284" t="s">
        <v>174</v>
      </c>
      <c r="F21" s="284"/>
      <c r="G21" s="162"/>
    </row>
    <row r="22" spans="1:14" ht="14.25" customHeight="1" x14ac:dyDescent="0.2">
      <c r="A22" s="181" t="s">
        <v>53</v>
      </c>
      <c r="B22" s="177" t="s">
        <v>243</v>
      </c>
      <c r="C22" s="177" t="s">
        <v>244</v>
      </c>
      <c r="D22" s="290"/>
      <c r="E22" s="177" t="s">
        <v>63</v>
      </c>
      <c r="F22" s="170"/>
      <c r="G22" s="162"/>
    </row>
    <row r="23" spans="1:14" ht="12.75" customHeight="1" x14ac:dyDescent="0.2">
      <c r="A23" s="297">
        <v>1</v>
      </c>
      <c r="B23" s="291">
        <v>47667</v>
      </c>
      <c r="C23" s="292">
        <v>62361</v>
      </c>
      <c r="D23" s="290"/>
      <c r="E23" s="293" t="s">
        <v>61</v>
      </c>
      <c r="F23" s="287">
        <v>7699</v>
      </c>
      <c r="G23" s="162"/>
    </row>
    <row r="24" spans="1:14" x14ac:dyDescent="0.2">
      <c r="A24" s="297">
        <v>2</v>
      </c>
      <c r="B24" s="291">
        <v>49924</v>
      </c>
      <c r="C24" s="294">
        <v>66876</v>
      </c>
      <c r="D24" s="290"/>
      <c r="E24" s="293" t="s">
        <v>62</v>
      </c>
      <c r="F24" s="287">
        <v>13027</v>
      </c>
      <c r="G24" s="162"/>
    </row>
    <row r="25" spans="1:14" x14ac:dyDescent="0.2">
      <c r="A25" s="297">
        <v>3</v>
      </c>
      <c r="B25" s="291">
        <v>53597</v>
      </c>
      <c r="C25" s="292">
        <v>71736</v>
      </c>
      <c r="D25" s="290"/>
      <c r="E25" s="19"/>
      <c r="F25" s="162"/>
      <c r="G25" s="162"/>
    </row>
    <row r="26" spans="1:14" x14ac:dyDescent="0.2">
      <c r="A26" s="297">
        <v>4</v>
      </c>
      <c r="B26" s="291">
        <v>57370</v>
      </c>
      <c r="C26" s="292">
        <v>76968</v>
      </c>
      <c r="D26" s="290"/>
      <c r="E26" s="177" t="s">
        <v>60</v>
      </c>
      <c r="F26" s="162"/>
      <c r="G26" s="162"/>
    </row>
    <row r="27" spans="1:14" x14ac:dyDescent="0.2">
      <c r="A27" s="297">
        <v>5</v>
      </c>
      <c r="B27" s="291">
        <v>62985</v>
      </c>
      <c r="C27" s="292">
        <v>84576</v>
      </c>
      <c r="D27" s="290"/>
      <c r="E27" s="293" t="s">
        <v>61</v>
      </c>
      <c r="F27" s="287">
        <v>2667</v>
      </c>
      <c r="G27" s="162"/>
    </row>
    <row r="28" spans="1:14" x14ac:dyDescent="0.2">
      <c r="A28" s="297">
        <v>6</v>
      </c>
      <c r="B28" s="291">
        <v>67545</v>
      </c>
      <c r="C28" s="292">
        <v>92967</v>
      </c>
      <c r="D28" s="290"/>
      <c r="E28" s="293" t="s">
        <v>62</v>
      </c>
      <c r="F28" s="287">
        <v>6515</v>
      </c>
      <c r="G28" s="162"/>
    </row>
    <row r="29" spans="1:14" x14ac:dyDescent="0.2">
      <c r="A29" s="297">
        <v>7</v>
      </c>
      <c r="B29" s="291">
        <v>72454</v>
      </c>
      <c r="C29" s="292">
        <v>102173</v>
      </c>
      <c r="D29" s="290"/>
      <c r="E29" s="162"/>
      <c r="F29" s="162"/>
      <c r="G29" s="162"/>
    </row>
    <row r="30" spans="1:14" x14ac:dyDescent="0.2">
      <c r="A30" s="297">
        <v>8</v>
      </c>
      <c r="B30" s="291">
        <v>79591</v>
      </c>
      <c r="C30" s="292">
        <v>112460</v>
      </c>
      <c r="D30" s="290"/>
      <c r="E30" s="162"/>
      <c r="F30" s="162"/>
      <c r="G30" s="162"/>
    </row>
    <row r="31" spans="1:14" ht="12.75" customHeight="1" x14ac:dyDescent="0.2">
      <c r="A31" s="13"/>
      <c r="B31" s="179"/>
      <c r="C31" s="290"/>
      <c r="D31" s="290"/>
      <c r="E31" s="162"/>
      <c r="F31" s="162"/>
      <c r="G31" s="162"/>
      <c r="H31" s="18"/>
      <c r="I31" s="20"/>
      <c r="J31" s="21"/>
      <c r="K31" s="20"/>
    </row>
    <row r="32" spans="1:14" ht="12.75" customHeight="1" x14ac:dyDescent="0.2">
      <c r="A32" s="13"/>
      <c r="B32" s="179"/>
      <c r="C32" s="290"/>
      <c r="D32" s="290"/>
      <c r="E32" s="162"/>
      <c r="F32" s="162"/>
      <c r="G32" s="162"/>
      <c r="H32" s="18"/>
      <c r="I32" s="20"/>
      <c r="J32" s="21"/>
      <c r="K32" s="20"/>
    </row>
    <row r="33" spans="1:11" ht="12.75" customHeight="1" x14ac:dyDescent="0.2">
      <c r="A33" s="13"/>
      <c r="B33" s="90"/>
      <c r="C33" s="20"/>
      <c r="D33" s="20"/>
      <c r="H33" s="17"/>
      <c r="I33" s="20"/>
      <c r="J33" s="21"/>
      <c r="K33" s="20"/>
    </row>
    <row r="34" spans="1:11" ht="12.75" customHeight="1" x14ac:dyDescent="0.2">
      <c r="A34" s="13"/>
      <c r="B34" s="90"/>
      <c r="C34" s="20"/>
      <c r="D34" s="20"/>
      <c r="H34" s="7"/>
      <c r="I34" s="20"/>
      <c r="J34" s="21"/>
      <c r="K34" s="20"/>
    </row>
    <row r="35" spans="1:11" ht="12.75" customHeight="1" x14ac:dyDescent="0.2">
      <c r="A35" s="13"/>
      <c r="B35" s="90"/>
      <c r="C35" s="20"/>
      <c r="D35" s="20"/>
      <c r="H35" s="7"/>
      <c r="I35" s="20"/>
      <c r="J35" s="21"/>
      <c r="K35" s="20"/>
    </row>
    <row r="36" spans="1:11" ht="12.75" customHeight="1" x14ac:dyDescent="0.2">
      <c r="A36" s="13"/>
      <c r="B36" s="90"/>
      <c r="C36" s="20"/>
      <c r="D36" s="20"/>
      <c r="H36" s="7"/>
      <c r="I36" s="20"/>
      <c r="J36" s="21"/>
      <c r="K36" s="20"/>
    </row>
    <row r="37" spans="1:11" ht="12.75" customHeight="1" x14ac:dyDescent="0.2">
      <c r="A37" s="13"/>
      <c r="B37" s="90"/>
      <c r="C37" s="20"/>
      <c r="D37" s="20"/>
      <c r="H37" s="7"/>
      <c r="I37" s="20"/>
      <c r="J37" s="21"/>
      <c r="K37" s="20"/>
    </row>
    <row r="38" spans="1:11" ht="12.75" customHeight="1" x14ac:dyDescent="0.2">
      <c r="A38" s="13"/>
      <c r="B38" s="90"/>
      <c r="C38" s="20"/>
      <c r="D38" s="20"/>
      <c r="H38" s="7"/>
      <c r="I38" s="20"/>
      <c r="J38" s="21"/>
      <c r="K38" s="20"/>
    </row>
    <row r="39" spans="1:11" ht="12.75" customHeight="1" x14ac:dyDescent="0.2">
      <c r="A39" s="13"/>
      <c r="B39" s="90"/>
      <c r="C39" s="20"/>
      <c r="D39" s="20"/>
      <c r="H39" s="7"/>
      <c r="I39" s="20"/>
      <c r="J39" s="21"/>
      <c r="K39" s="20"/>
    </row>
    <row r="40" spans="1:11" ht="12.75" customHeight="1" x14ac:dyDescent="0.2">
      <c r="A40" s="13"/>
      <c r="B40" s="90"/>
      <c r="C40" s="20"/>
      <c r="D40" s="20"/>
      <c r="H40" s="7"/>
      <c r="I40" s="20"/>
      <c r="J40" s="21"/>
      <c r="K40" s="20"/>
    </row>
    <row r="41" spans="1:11" ht="12.75" customHeight="1" x14ac:dyDescent="0.2">
      <c r="A41" s="13"/>
      <c r="B41" s="90"/>
      <c r="C41" s="20"/>
      <c r="D41" s="20"/>
      <c r="H41" s="7"/>
      <c r="I41" s="20"/>
      <c r="J41" s="21"/>
      <c r="K41" s="20"/>
    </row>
    <row r="42" spans="1:11" ht="12.75" customHeight="1" x14ac:dyDescent="0.2">
      <c r="A42" s="13"/>
      <c r="B42" s="90"/>
      <c r="C42" s="20"/>
      <c r="D42" s="20"/>
      <c r="H42" s="7"/>
      <c r="I42" s="20"/>
      <c r="J42" s="21"/>
      <c r="K42" s="20"/>
    </row>
    <row r="43" spans="1:11" ht="12.75" customHeight="1" x14ac:dyDescent="0.2">
      <c r="A43" s="13"/>
      <c r="B43" s="90"/>
      <c r="C43" s="20"/>
      <c r="D43" s="20"/>
      <c r="H43" s="7"/>
      <c r="I43" s="20"/>
      <c r="J43" s="21"/>
      <c r="K43" s="20"/>
    </row>
    <row r="44" spans="1:11" ht="12.75" customHeight="1" x14ac:dyDescent="0.2">
      <c r="A44" s="13"/>
      <c r="B44" s="90"/>
      <c r="C44" s="20"/>
      <c r="D44" s="20"/>
      <c r="H44" s="7"/>
      <c r="I44" s="20"/>
      <c r="J44" s="21"/>
      <c r="K44" s="20"/>
    </row>
    <row r="45" spans="1:11" ht="12.75" customHeight="1" x14ac:dyDescent="0.2">
      <c r="B45" s="20"/>
      <c r="C45" s="20"/>
      <c r="D45" s="20"/>
      <c r="H45" s="7"/>
      <c r="I45" s="20"/>
      <c r="J45" s="21"/>
      <c r="K45" s="20"/>
    </row>
    <row r="46" spans="1:11" ht="12.75" customHeight="1" x14ac:dyDescent="0.2">
      <c r="A46" s="153"/>
      <c r="B46" s="20"/>
      <c r="C46" s="20"/>
      <c r="D46" s="20"/>
      <c r="H46" s="7"/>
      <c r="I46" s="20"/>
      <c r="J46" s="21"/>
      <c r="K46" s="20"/>
    </row>
    <row r="47" spans="1:11" ht="12.75" customHeight="1" x14ac:dyDescent="0.2">
      <c r="A47" s="13"/>
      <c r="B47" s="20"/>
      <c r="C47" s="20"/>
      <c r="D47" s="20"/>
      <c r="H47" s="7"/>
      <c r="I47" s="20"/>
      <c r="J47" s="21"/>
      <c r="K47" s="20"/>
    </row>
    <row r="48" spans="1:11" ht="12.75" customHeight="1" x14ac:dyDescent="0.2">
      <c r="B48" s="20"/>
      <c r="C48" s="20"/>
      <c r="D48" s="20"/>
      <c r="H48" s="7"/>
      <c r="I48" s="20"/>
      <c r="J48" s="21"/>
      <c r="K48" s="20"/>
    </row>
    <row r="49" spans="2:11" ht="12.75" customHeight="1" x14ac:dyDescent="0.2">
      <c r="B49" s="20"/>
      <c r="C49" s="20"/>
      <c r="D49" s="20"/>
      <c r="H49" s="7"/>
      <c r="I49" s="20"/>
      <c r="J49" s="21"/>
      <c r="K49" s="20"/>
    </row>
    <row r="50" spans="2:11" ht="12.75" customHeight="1" x14ac:dyDescent="0.2">
      <c r="B50" s="20"/>
      <c r="C50" s="20"/>
      <c r="D50" s="20"/>
      <c r="H50" s="7"/>
      <c r="I50" s="20"/>
      <c r="J50" s="21"/>
      <c r="K50" s="20"/>
    </row>
    <row r="51" spans="2:11" ht="12.75" customHeight="1" x14ac:dyDescent="0.2">
      <c r="B51" s="20"/>
      <c r="C51" s="20"/>
      <c r="D51" s="20"/>
      <c r="H51" s="7"/>
      <c r="I51" s="20"/>
      <c r="J51" s="21"/>
      <c r="K51" s="20"/>
    </row>
    <row r="52" spans="2:11" ht="12.75" customHeight="1" x14ac:dyDescent="0.2">
      <c r="B52" s="20"/>
      <c r="C52" s="20"/>
      <c r="D52" s="20"/>
      <c r="H52" s="7"/>
      <c r="I52" s="20"/>
      <c r="J52" s="21"/>
      <c r="K52" s="20"/>
    </row>
    <row r="53" spans="2:11" ht="12.75" customHeight="1" x14ac:dyDescent="0.2">
      <c r="B53" s="20"/>
      <c r="C53" s="20"/>
      <c r="D53" s="20"/>
      <c r="H53" s="7"/>
      <c r="I53" s="20"/>
      <c r="J53" s="21"/>
      <c r="K53" s="20"/>
    </row>
    <row r="54" spans="2:11" ht="12.75" customHeight="1" x14ac:dyDescent="0.2">
      <c r="B54" s="20"/>
      <c r="C54" s="20"/>
      <c r="D54" s="20"/>
      <c r="H54" s="7"/>
      <c r="I54" s="20"/>
      <c r="J54" s="21"/>
      <c r="K54" s="20"/>
    </row>
    <row r="55" spans="2:11" ht="12.75" customHeight="1" x14ac:dyDescent="0.2">
      <c r="B55" s="20"/>
      <c r="C55" s="20"/>
      <c r="D55" s="20"/>
      <c r="H55" s="7"/>
      <c r="I55" s="20"/>
      <c r="J55" s="21"/>
      <c r="K55" s="20"/>
    </row>
    <row r="56" spans="2:11" ht="12.75" customHeight="1" x14ac:dyDescent="0.2">
      <c r="B56" s="20"/>
      <c r="C56" s="20"/>
      <c r="D56" s="20"/>
      <c r="H56" s="7"/>
      <c r="I56" s="20"/>
      <c r="J56" s="21"/>
      <c r="K56" s="20"/>
    </row>
    <row r="57" spans="2:11" ht="12.75" customHeight="1" x14ac:dyDescent="0.2">
      <c r="B57" s="20"/>
      <c r="C57" s="20"/>
      <c r="D57" s="20"/>
      <c r="H57" s="7"/>
      <c r="I57" s="20"/>
      <c r="J57" s="21"/>
      <c r="K57" s="20"/>
    </row>
    <row r="58" spans="2:11" ht="12.75" customHeight="1" x14ac:dyDescent="0.2">
      <c r="B58" s="20"/>
      <c r="C58" s="20"/>
      <c r="D58" s="20"/>
      <c r="H58" s="7"/>
      <c r="I58" s="20"/>
      <c r="J58" s="21"/>
      <c r="K58" s="20"/>
    </row>
    <row r="59" spans="2:11" ht="12.75" customHeight="1" x14ac:dyDescent="0.2">
      <c r="B59" s="20"/>
      <c r="C59" s="20"/>
      <c r="D59" s="20"/>
      <c r="H59" s="7"/>
      <c r="I59" s="20"/>
      <c r="J59" s="21"/>
      <c r="K59" s="20"/>
    </row>
    <row r="60" spans="2:11" ht="12.75" customHeight="1" x14ac:dyDescent="0.2">
      <c r="B60" s="20"/>
      <c r="C60" s="20"/>
      <c r="D60" s="20"/>
      <c r="H60" s="7"/>
      <c r="I60" s="20"/>
      <c r="J60" s="21"/>
      <c r="K60" s="20"/>
    </row>
    <row r="61" spans="2:11" ht="12.75" customHeight="1" x14ac:dyDescent="0.2">
      <c r="B61" s="20"/>
      <c r="C61" s="20"/>
      <c r="D61" s="20"/>
      <c r="H61" s="7"/>
      <c r="I61" s="20"/>
      <c r="J61" s="21"/>
      <c r="K61" s="20"/>
    </row>
    <row r="62" spans="2:11" ht="12.75" customHeight="1" x14ac:dyDescent="0.2">
      <c r="B62" s="20"/>
      <c r="C62" s="20"/>
      <c r="D62" s="20"/>
      <c r="H62" s="7"/>
      <c r="I62" s="20"/>
      <c r="J62" s="21"/>
      <c r="K62" s="20"/>
    </row>
    <row r="63" spans="2:11" ht="12.75" customHeight="1" x14ac:dyDescent="0.2">
      <c r="B63" s="20"/>
      <c r="C63" s="20"/>
      <c r="D63" s="20"/>
      <c r="H63" s="7"/>
      <c r="I63" s="20"/>
      <c r="J63" s="21"/>
      <c r="K63" s="20"/>
    </row>
    <row r="64" spans="2:11" ht="12.75" customHeight="1" x14ac:dyDescent="0.2">
      <c r="B64" s="20"/>
      <c r="C64" s="20"/>
      <c r="D64" s="20"/>
      <c r="H64" s="7"/>
      <c r="I64" s="20"/>
      <c r="J64" s="21"/>
      <c r="K64" s="20"/>
    </row>
    <row r="65" spans="1:11" ht="12.75" customHeight="1" x14ac:dyDescent="0.2">
      <c r="B65" s="20"/>
      <c r="C65" s="20"/>
      <c r="D65" s="20"/>
      <c r="H65" s="7"/>
      <c r="I65" s="20"/>
      <c r="J65" s="21"/>
      <c r="K65" s="20"/>
    </row>
    <row r="66" spans="1:11" ht="12.75" customHeight="1" x14ac:dyDescent="0.2">
      <c r="B66" s="31"/>
      <c r="C66" s="20"/>
      <c r="D66" s="20"/>
      <c r="H66" s="7"/>
      <c r="I66" s="20"/>
      <c r="J66" s="21"/>
      <c r="K66" s="20"/>
    </row>
    <row r="67" spans="1:11" ht="15" x14ac:dyDescent="0.25">
      <c r="A67" s="33"/>
      <c r="B67" s="15"/>
      <c r="C67" s="31"/>
      <c r="D67" s="31"/>
      <c r="E67" s="31"/>
    </row>
    <row r="68" spans="1:11" s="3" customFormat="1" ht="15" x14ac:dyDescent="0.25">
      <c r="B68" s="16"/>
      <c r="C68" s="15"/>
      <c r="D68" s="15"/>
      <c r="E68" s="34"/>
    </row>
    <row r="69" spans="1:11" ht="58.5" customHeight="1" x14ac:dyDescent="0.2">
      <c r="B69" s="18"/>
      <c r="C69" s="16"/>
      <c r="D69" s="16"/>
      <c r="E69" s="35"/>
    </row>
    <row r="70" spans="1:11" x14ac:dyDescent="0.2">
      <c r="B70" s="18"/>
      <c r="C70" s="18"/>
      <c r="D70" s="18"/>
      <c r="E70" s="36"/>
    </row>
    <row r="71" spans="1:11" x14ac:dyDescent="0.2">
      <c r="B71" s="18"/>
      <c r="C71" s="18"/>
      <c r="D71" s="18"/>
      <c r="E71" s="36"/>
    </row>
    <row r="72" spans="1:11" x14ac:dyDescent="0.2">
      <c r="B72" s="18"/>
      <c r="C72" s="18"/>
      <c r="D72" s="18"/>
      <c r="E72" s="36"/>
    </row>
    <row r="73" spans="1:11" x14ac:dyDescent="0.2">
      <c r="B73" s="18"/>
      <c r="C73" s="18"/>
      <c r="D73" s="18"/>
      <c r="E73" s="36"/>
    </row>
    <row r="74" spans="1:11" x14ac:dyDescent="0.2">
      <c r="B74" s="18"/>
      <c r="C74" s="18"/>
      <c r="D74" s="18"/>
      <c r="E74" s="36"/>
    </row>
    <row r="75" spans="1:11" x14ac:dyDescent="0.2">
      <c r="B75" s="18"/>
      <c r="C75" s="18"/>
      <c r="D75" s="18"/>
      <c r="E75" s="36"/>
    </row>
    <row r="76" spans="1:11" x14ac:dyDescent="0.2">
      <c r="B76" s="17"/>
      <c r="C76" s="18"/>
      <c r="D76" s="18"/>
      <c r="E76" s="36"/>
    </row>
    <row r="77" spans="1:11" ht="30" customHeight="1" x14ac:dyDescent="0.2">
      <c r="B77" s="9"/>
      <c r="C77" s="17"/>
      <c r="D77" s="17"/>
      <c r="E77" s="32"/>
    </row>
    <row r="78" spans="1:11" x14ac:dyDescent="0.2">
      <c r="A78" s="9"/>
      <c r="B78" s="9"/>
      <c r="C78" s="9"/>
      <c r="D78" s="9"/>
      <c r="E78" s="9"/>
    </row>
    <row r="79" spans="1:11" x14ac:dyDescent="0.2">
      <c r="A79" s="9"/>
      <c r="B79" s="9"/>
      <c r="C79" s="9"/>
      <c r="D79" s="9"/>
      <c r="E79" s="9"/>
    </row>
    <row r="80" spans="1:11"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28"/>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C280" s="9"/>
      <c r="D280" s="9"/>
      <c r="E280" s="9"/>
    </row>
  </sheetData>
  <mergeCells count="8">
    <mergeCell ref="E3:G3"/>
    <mergeCell ref="E9:F9"/>
    <mergeCell ref="A15:C15"/>
    <mergeCell ref="E15:F15"/>
    <mergeCell ref="A21:C21"/>
    <mergeCell ref="E21:F21"/>
    <mergeCell ref="A9:C9"/>
    <mergeCell ref="A3:C3"/>
  </mergeCells>
  <pageMargins left="0.5" right="0.32" top="0.26" bottom="0.4" header="0.24" footer="0.18"/>
  <pageSetup paperSize="9" scale="81" orientation="portrait" r:id="rId1"/>
  <headerFooter alignWithMargins="0">
    <oddFooter>&amp;L&amp;9&amp;Z&amp;F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6" tint="0.39997558519241921"/>
    <pageSetUpPr fitToPage="1"/>
  </sheetPr>
  <dimension ref="A1:P300"/>
  <sheetViews>
    <sheetView zoomScaleNormal="100" zoomScaleSheetLayoutView="100" workbookViewId="0">
      <pane ySplit="1" topLeftCell="A2" activePane="bottomLeft" state="frozen"/>
      <selection pane="bottomLeft"/>
    </sheetView>
  </sheetViews>
  <sheetFormatPr defaultRowHeight="12.75" x14ac:dyDescent="0.2"/>
  <cols>
    <col min="1" max="1" width="25.7109375" customWidth="1"/>
    <col min="2" max="2" width="3.5703125" bestFit="1" customWidth="1"/>
    <col min="3" max="3" width="11.28515625" bestFit="1" customWidth="1"/>
    <col min="4" max="4" width="10.7109375" customWidth="1"/>
    <col min="5" max="5" width="23.140625" customWidth="1"/>
    <col min="6" max="6" width="13.42578125" bestFit="1" customWidth="1"/>
    <col min="7" max="7" width="11.140625" customWidth="1"/>
    <col min="14" max="14" width="9.5703125" customWidth="1"/>
  </cols>
  <sheetData>
    <row r="1" spans="1:16" s="162" customFormat="1" ht="19.5" x14ac:dyDescent="0.3">
      <c r="A1" s="243" t="s">
        <v>250</v>
      </c>
      <c r="B1" s="40"/>
      <c r="C1" s="40"/>
      <c r="D1" s="40"/>
      <c r="E1" s="40"/>
    </row>
    <row r="2" spans="1:16" ht="19.5" x14ac:dyDescent="0.3">
      <c r="A2" s="244" t="s">
        <v>239</v>
      </c>
      <c r="B2" s="1"/>
      <c r="C2" s="1"/>
      <c r="D2" s="1"/>
      <c r="E2" s="1"/>
    </row>
    <row r="3" spans="1:16" ht="19.5" x14ac:dyDescent="0.3">
      <c r="A3" s="160"/>
      <c r="B3" s="1"/>
      <c r="C3" s="1"/>
      <c r="D3" s="1"/>
      <c r="E3" s="1"/>
    </row>
    <row r="4" spans="1:16" ht="51.75" customHeight="1" x14ac:dyDescent="0.25">
      <c r="A4" s="4" t="s">
        <v>56</v>
      </c>
      <c r="B4" s="170"/>
      <c r="C4" s="133"/>
      <c r="D4" s="9"/>
      <c r="E4" s="175" t="s">
        <v>104</v>
      </c>
      <c r="F4" s="133"/>
    </row>
    <row r="5" spans="1:16" ht="39.75" customHeight="1" x14ac:dyDescent="0.2">
      <c r="A5" s="10" t="s">
        <v>0</v>
      </c>
      <c r="B5" s="171"/>
      <c r="C5" s="214" t="s">
        <v>220</v>
      </c>
      <c r="E5" s="22" t="s">
        <v>58</v>
      </c>
      <c r="F5" s="214" t="s">
        <v>220</v>
      </c>
      <c r="H5" s="6"/>
      <c r="J5" s="6"/>
      <c r="M5" s="6"/>
      <c r="O5" s="6"/>
    </row>
    <row r="6" spans="1:16" ht="12.75" customHeight="1" x14ac:dyDescent="0.2">
      <c r="A6" s="2" t="s">
        <v>1</v>
      </c>
      <c r="B6" s="211"/>
      <c r="C6" s="90">
        <v>26662</v>
      </c>
      <c r="E6" s="19">
        <v>1</v>
      </c>
      <c r="F6" s="134">
        <v>19749</v>
      </c>
      <c r="H6" s="7"/>
      <c r="I6" s="20"/>
      <c r="J6" s="21"/>
      <c r="K6" s="20"/>
      <c r="M6" s="21"/>
      <c r="N6" s="20"/>
      <c r="O6" s="21"/>
      <c r="P6" s="20"/>
    </row>
    <row r="7" spans="1:16" x14ac:dyDescent="0.2">
      <c r="A7" s="2" t="s">
        <v>2</v>
      </c>
      <c r="B7" s="211"/>
      <c r="C7" s="90">
        <v>28315</v>
      </c>
      <c r="E7" s="19">
        <v>2</v>
      </c>
      <c r="F7" s="134">
        <v>21684</v>
      </c>
      <c r="H7" s="7"/>
      <c r="I7" s="20"/>
      <c r="J7" s="21"/>
      <c r="K7" s="20"/>
      <c r="M7" s="21"/>
      <c r="N7" s="20"/>
      <c r="O7" s="21"/>
      <c r="P7" s="20"/>
    </row>
    <row r="8" spans="1:16" x14ac:dyDescent="0.2">
      <c r="A8" s="2" t="s">
        <v>3</v>
      </c>
      <c r="B8" s="211"/>
      <c r="C8" s="90">
        <v>30067</v>
      </c>
      <c r="E8" s="19">
        <v>3</v>
      </c>
      <c r="F8" s="134">
        <v>23618</v>
      </c>
      <c r="H8" s="7"/>
      <c r="I8" s="20"/>
      <c r="J8" s="21"/>
      <c r="K8" s="20"/>
      <c r="M8" s="21"/>
      <c r="N8" s="20"/>
      <c r="O8" s="21"/>
      <c r="P8" s="20"/>
    </row>
    <row r="9" spans="1:16" x14ac:dyDescent="0.2">
      <c r="A9" s="2" t="s">
        <v>4</v>
      </c>
      <c r="B9" s="211"/>
      <c r="C9" s="90">
        <v>31929</v>
      </c>
      <c r="E9" s="19">
        <v>4</v>
      </c>
      <c r="F9" s="134">
        <v>25554</v>
      </c>
      <c r="H9" s="7"/>
      <c r="I9" s="20"/>
      <c r="J9" s="21"/>
      <c r="K9" s="20"/>
      <c r="M9" s="21"/>
      <c r="N9" s="20"/>
      <c r="O9" s="21"/>
      <c r="P9" s="20"/>
    </row>
    <row r="10" spans="1:16" x14ac:dyDescent="0.2">
      <c r="A10" s="2" t="s">
        <v>5</v>
      </c>
      <c r="B10" s="211"/>
      <c r="C10" s="90">
        <v>34637</v>
      </c>
      <c r="E10" s="19">
        <v>5</v>
      </c>
      <c r="F10" s="134">
        <v>27486</v>
      </c>
      <c r="H10" s="7"/>
      <c r="I10" s="20"/>
      <c r="J10" s="21"/>
      <c r="K10" s="20"/>
      <c r="M10" s="21"/>
      <c r="N10" s="20"/>
      <c r="O10" s="21"/>
      <c r="P10" s="20"/>
    </row>
    <row r="11" spans="1:16" x14ac:dyDescent="0.2">
      <c r="A11" s="2" t="s">
        <v>6</v>
      </c>
      <c r="B11" s="212" t="s">
        <v>157</v>
      </c>
      <c r="C11" s="90">
        <v>37645</v>
      </c>
      <c r="D11" s="20"/>
      <c r="E11" s="19">
        <v>6</v>
      </c>
      <c r="F11" s="134">
        <v>29422</v>
      </c>
      <c r="G11" s="7"/>
      <c r="H11" s="20"/>
      <c r="I11" s="21"/>
      <c r="J11" s="20"/>
      <c r="L11" s="21"/>
      <c r="M11" s="20"/>
      <c r="N11" s="21"/>
      <c r="O11" s="20"/>
    </row>
    <row r="12" spans="1:16" ht="12.75" customHeight="1" x14ac:dyDescent="0.2">
      <c r="A12" s="29"/>
      <c r="B12" s="213"/>
      <c r="C12" s="30"/>
      <c r="D12" s="30"/>
      <c r="E12" s="19"/>
    </row>
    <row r="13" spans="1:16" ht="12.75" customHeight="1" x14ac:dyDescent="0.2">
      <c r="A13" s="9"/>
      <c r="B13" s="31"/>
      <c r="C13" s="9"/>
      <c r="D13" s="9"/>
      <c r="E13" s="19"/>
    </row>
    <row r="14" spans="1:16" ht="48.75" customHeight="1" x14ac:dyDescent="0.25">
      <c r="A14" s="12" t="s">
        <v>57</v>
      </c>
      <c r="B14" s="170"/>
      <c r="C14" s="133"/>
      <c r="D14" s="9"/>
      <c r="E14" s="12" t="s">
        <v>166</v>
      </c>
      <c r="F14" s="133"/>
    </row>
    <row r="15" spans="1:16" ht="45.75" customHeight="1" x14ac:dyDescent="0.2">
      <c r="A15" s="17" t="s">
        <v>0</v>
      </c>
      <c r="B15" s="171"/>
      <c r="C15" s="214" t="s">
        <v>220</v>
      </c>
      <c r="E15" s="17" t="s">
        <v>0</v>
      </c>
      <c r="F15" s="214" t="s">
        <v>220</v>
      </c>
      <c r="H15" s="6"/>
    </row>
    <row r="16" spans="1:16" x14ac:dyDescent="0.2">
      <c r="A16" s="13" t="s">
        <v>7</v>
      </c>
      <c r="B16" s="179"/>
      <c r="C16" s="90">
        <v>39519</v>
      </c>
      <c r="E16" s="13" t="s">
        <v>167</v>
      </c>
      <c r="F16" s="134">
        <v>42498</v>
      </c>
      <c r="G16" s="20"/>
      <c r="H16" s="7"/>
      <c r="I16" s="20"/>
    </row>
    <row r="17" spans="1:14" x14ac:dyDescent="0.2">
      <c r="A17" s="13" t="s">
        <v>8</v>
      </c>
      <c r="B17" s="179"/>
      <c r="C17" s="90">
        <v>40981</v>
      </c>
      <c r="E17" s="13" t="s">
        <v>168</v>
      </c>
      <c r="F17" s="134">
        <v>62985</v>
      </c>
      <c r="G17" s="20"/>
      <c r="H17" s="7"/>
      <c r="I17" s="20"/>
    </row>
    <row r="18" spans="1:14" x14ac:dyDescent="0.2">
      <c r="A18" s="13" t="s">
        <v>9</v>
      </c>
      <c r="B18" s="179"/>
      <c r="C18" s="90">
        <v>42498</v>
      </c>
      <c r="E18" s="13"/>
      <c r="F18" s="90"/>
      <c r="G18" s="90"/>
      <c r="I18" s="7"/>
      <c r="J18" s="20"/>
    </row>
    <row r="19" spans="1:14" x14ac:dyDescent="0.2">
      <c r="A19" s="26"/>
      <c r="B19" s="31"/>
      <c r="C19" s="9"/>
      <c r="D19" s="9"/>
    </row>
    <row r="20" spans="1:14" ht="15.75" customHeight="1" x14ac:dyDescent="0.25">
      <c r="A20" s="14" t="s">
        <v>64</v>
      </c>
      <c r="B20" s="170"/>
      <c r="C20" s="133"/>
      <c r="D20" s="31"/>
      <c r="E20" s="176" t="s">
        <v>172</v>
      </c>
      <c r="F20" s="170"/>
      <c r="I20" s="40"/>
    </row>
    <row r="21" spans="1:14" ht="38.25" x14ac:dyDescent="0.2">
      <c r="A21" s="17" t="s">
        <v>0</v>
      </c>
      <c r="B21" s="171"/>
      <c r="C21" s="214" t="s">
        <v>220</v>
      </c>
      <c r="E21" s="162"/>
      <c r="F21" s="214" t="s">
        <v>220</v>
      </c>
      <c r="M21" s="9"/>
      <c r="N21" s="9"/>
    </row>
    <row r="22" spans="1:14" ht="12.75" customHeight="1" x14ac:dyDescent="0.2">
      <c r="A22" s="13" t="s">
        <v>10</v>
      </c>
      <c r="B22" s="90"/>
      <c r="C22" s="90">
        <v>42498</v>
      </c>
      <c r="D22" s="20"/>
      <c r="E22" s="177" t="s">
        <v>173</v>
      </c>
      <c r="F22" s="171"/>
      <c r="L22" s="10"/>
      <c r="M22" s="23"/>
      <c r="N22" s="23"/>
    </row>
    <row r="23" spans="1:14" ht="12.75" customHeight="1" x14ac:dyDescent="0.2">
      <c r="A23" s="13" t="s">
        <v>11</v>
      </c>
      <c r="B23" s="90"/>
      <c r="C23" s="90">
        <v>43486</v>
      </c>
      <c r="D23" s="20"/>
      <c r="E23" s="172" t="s">
        <v>54</v>
      </c>
      <c r="F23" s="134">
        <v>2106</v>
      </c>
    </row>
    <row r="24" spans="1:14" ht="12.75" customHeight="1" x14ac:dyDescent="0.2">
      <c r="A24" s="13" t="s">
        <v>12</v>
      </c>
      <c r="B24" s="90"/>
      <c r="C24" s="90">
        <v>44490</v>
      </c>
      <c r="D24" s="20"/>
      <c r="E24" s="174" t="s">
        <v>55</v>
      </c>
      <c r="F24" s="134">
        <v>4158</v>
      </c>
    </row>
    <row r="25" spans="1:14" ht="12.75" customHeight="1" x14ac:dyDescent="0.2">
      <c r="A25" s="13" t="s">
        <v>13</v>
      </c>
      <c r="B25" s="90"/>
      <c r="C25" s="90">
        <v>45525</v>
      </c>
      <c r="D25" s="20"/>
      <c r="E25" s="174"/>
      <c r="F25" s="173"/>
    </row>
    <row r="26" spans="1:14" ht="12.75" customHeight="1" x14ac:dyDescent="0.2">
      <c r="A26" s="13" t="s">
        <v>14</v>
      </c>
      <c r="B26" s="90"/>
      <c r="C26" s="90">
        <v>46582</v>
      </c>
      <c r="D26" s="20"/>
      <c r="E26" s="177" t="s">
        <v>174</v>
      </c>
      <c r="F26" s="162"/>
    </row>
    <row r="27" spans="1:14" ht="14.25" customHeight="1" x14ac:dyDescent="0.2">
      <c r="A27" s="13" t="s">
        <v>15</v>
      </c>
      <c r="B27" s="90"/>
      <c r="C27" s="90">
        <v>47667</v>
      </c>
      <c r="D27" s="20"/>
      <c r="E27" s="177" t="s">
        <v>63</v>
      </c>
      <c r="F27" s="170"/>
    </row>
    <row r="28" spans="1:14" ht="12.75" customHeight="1" x14ac:dyDescent="0.2">
      <c r="A28" s="13" t="s">
        <v>16</v>
      </c>
      <c r="B28" s="90"/>
      <c r="C28" s="90">
        <v>48870</v>
      </c>
      <c r="D28" s="20"/>
      <c r="E28" s="178" t="s">
        <v>61</v>
      </c>
      <c r="F28" s="134">
        <v>7699</v>
      </c>
    </row>
    <row r="29" spans="1:14" x14ac:dyDescent="0.2">
      <c r="A29" s="13" t="s">
        <v>17</v>
      </c>
      <c r="B29" s="90"/>
      <c r="C29" s="90">
        <v>49924</v>
      </c>
      <c r="D29" s="20"/>
      <c r="E29" s="178" t="s">
        <v>62</v>
      </c>
      <c r="F29" s="134">
        <v>13027</v>
      </c>
    </row>
    <row r="30" spans="1:14" x14ac:dyDescent="0.2">
      <c r="A30" s="13" t="s">
        <v>18</v>
      </c>
      <c r="B30" s="90"/>
      <c r="C30" s="90">
        <v>51090</v>
      </c>
      <c r="D30" s="20"/>
      <c r="E30" s="19"/>
      <c r="F30" s="162"/>
    </row>
    <row r="31" spans="1:14" x14ac:dyDescent="0.2">
      <c r="A31" s="13" t="s">
        <v>19</v>
      </c>
      <c r="B31" s="90"/>
      <c r="C31" s="90">
        <v>52325</v>
      </c>
      <c r="D31" s="20"/>
      <c r="E31" s="177" t="s">
        <v>60</v>
      </c>
      <c r="F31" s="162"/>
    </row>
    <row r="32" spans="1:14" x14ac:dyDescent="0.2">
      <c r="A32" s="13" t="s">
        <v>20</v>
      </c>
      <c r="B32" s="90"/>
      <c r="C32" s="90">
        <v>53597</v>
      </c>
      <c r="D32" s="20"/>
      <c r="E32" s="178" t="s">
        <v>61</v>
      </c>
      <c r="F32" s="134">
        <v>2667</v>
      </c>
    </row>
    <row r="33" spans="1:11" x14ac:dyDescent="0.2">
      <c r="A33" s="13" t="s">
        <v>21</v>
      </c>
      <c r="B33" s="90"/>
      <c r="C33" s="90">
        <v>54766</v>
      </c>
      <c r="D33" s="20"/>
      <c r="E33" s="178" t="s">
        <v>62</v>
      </c>
      <c r="F33" s="134">
        <v>6515</v>
      </c>
    </row>
    <row r="34" spans="1:11" x14ac:dyDescent="0.2">
      <c r="A34" s="13" t="s">
        <v>22</v>
      </c>
      <c r="B34" s="90"/>
      <c r="C34" s="90">
        <v>56059</v>
      </c>
      <c r="D34" s="20"/>
      <c r="E34" s="162"/>
      <c r="F34" s="162"/>
    </row>
    <row r="35" spans="1:11" x14ac:dyDescent="0.2">
      <c r="A35" s="13" t="s">
        <v>23</v>
      </c>
      <c r="B35" s="90"/>
      <c r="C35" s="90">
        <v>57370</v>
      </c>
      <c r="D35" s="20"/>
      <c r="E35" s="177"/>
      <c r="F35" s="162"/>
    </row>
    <row r="36" spans="1:11" x14ac:dyDescent="0.2">
      <c r="A36" s="13" t="s">
        <v>24</v>
      </c>
      <c r="B36" s="90"/>
      <c r="C36" s="90">
        <v>58720</v>
      </c>
      <c r="D36" s="20"/>
      <c r="E36" s="178"/>
      <c r="F36" s="179"/>
    </row>
    <row r="37" spans="1:11" ht="12.75" customHeight="1" x14ac:dyDescent="0.2">
      <c r="A37" s="13" t="s">
        <v>25</v>
      </c>
      <c r="B37" s="90"/>
      <c r="C37" s="90">
        <v>60202</v>
      </c>
      <c r="D37" s="20"/>
      <c r="E37" s="178"/>
      <c r="F37" s="179"/>
    </row>
    <row r="38" spans="1:11" x14ac:dyDescent="0.2">
      <c r="A38" s="13" t="s">
        <v>26</v>
      </c>
      <c r="B38" s="90"/>
      <c r="C38" s="90">
        <v>61515</v>
      </c>
      <c r="D38" s="20"/>
      <c r="E38" s="162"/>
      <c r="F38" s="162"/>
    </row>
    <row r="39" spans="1:11" x14ac:dyDescent="0.2">
      <c r="A39" s="13" t="s">
        <v>27</v>
      </c>
      <c r="B39" s="90"/>
      <c r="C39" s="90">
        <v>62985</v>
      </c>
      <c r="D39" s="20"/>
      <c r="E39" s="162"/>
      <c r="F39" s="162"/>
    </row>
    <row r="40" spans="1:11" ht="15" x14ac:dyDescent="0.25">
      <c r="A40" s="13" t="s">
        <v>28</v>
      </c>
      <c r="B40" s="90"/>
      <c r="C40" s="90">
        <v>64469</v>
      </c>
      <c r="D40" s="31"/>
      <c r="E40" s="12" t="s">
        <v>59</v>
      </c>
      <c r="F40" s="180"/>
    </row>
    <row r="41" spans="1:11" x14ac:dyDescent="0.2">
      <c r="A41" s="13" t="s">
        <v>29</v>
      </c>
      <c r="B41" s="90"/>
      <c r="C41" s="90">
        <v>65988</v>
      </c>
      <c r="D41" s="9"/>
      <c r="E41" s="181" t="s">
        <v>53</v>
      </c>
      <c r="F41" s="177" t="s">
        <v>246</v>
      </c>
    </row>
    <row r="42" spans="1:11" x14ac:dyDescent="0.2">
      <c r="A42" s="13" t="s">
        <v>30</v>
      </c>
      <c r="B42" s="90"/>
      <c r="C42" s="90">
        <v>67545</v>
      </c>
      <c r="D42" s="31"/>
      <c r="E42" s="17">
        <v>1</v>
      </c>
      <c r="F42" s="182">
        <v>62361</v>
      </c>
    </row>
    <row r="43" spans="1:11" ht="14.25" customHeight="1" x14ac:dyDescent="0.25">
      <c r="A43" s="13" t="s">
        <v>31</v>
      </c>
      <c r="B43" s="90"/>
      <c r="C43" s="90">
        <v>69139</v>
      </c>
      <c r="E43" s="17">
        <v>2</v>
      </c>
      <c r="F43" s="182">
        <v>66876</v>
      </c>
      <c r="G43" s="15"/>
      <c r="H43" s="15"/>
      <c r="J43" s="6"/>
    </row>
    <row r="44" spans="1:11" ht="12.75" customHeight="1" x14ac:dyDescent="0.2">
      <c r="A44" s="13" t="s">
        <v>32</v>
      </c>
      <c r="B44" s="90"/>
      <c r="C44" s="90">
        <v>70774</v>
      </c>
      <c r="D44" s="20"/>
      <c r="E44" s="17">
        <v>3</v>
      </c>
      <c r="F44" s="182">
        <v>71736</v>
      </c>
      <c r="H44" s="16"/>
      <c r="I44" s="20"/>
      <c r="J44" s="21"/>
      <c r="K44" s="20"/>
    </row>
    <row r="45" spans="1:11" ht="12.75" customHeight="1" x14ac:dyDescent="0.2">
      <c r="A45" s="13" t="s">
        <v>33</v>
      </c>
      <c r="B45" s="90"/>
      <c r="C45" s="90">
        <v>72454</v>
      </c>
      <c r="D45" s="20"/>
      <c r="E45" s="17">
        <v>4</v>
      </c>
      <c r="F45" s="182">
        <v>76968</v>
      </c>
      <c r="H45" s="18"/>
      <c r="I45" s="20"/>
      <c r="J45" s="21"/>
      <c r="K45" s="20"/>
    </row>
    <row r="46" spans="1:11" ht="12.75" customHeight="1" x14ac:dyDescent="0.2">
      <c r="A46" s="13" t="s">
        <v>34</v>
      </c>
      <c r="B46" s="90"/>
      <c r="C46" s="90">
        <v>74177</v>
      </c>
      <c r="D46" s="20"/>
      <c r="E46" s="17">
        <v>5</v>
      </c>
      <c r="F46" s="182">
        <v>84576</v>
      </c>
      <c r="H46" s="18"/>
      <c r="I46" s="20"/>
      <c r="J46" s="21"/>
      <c r="K46" s="20"/>
    </row>
    <row r="47" spans="1:11" ht="12.75" customHeight="1" x14ac:dyDescent="0.2">
      <c r="A47" s="13" t="s">
        <v>35</v>
      </c>
      <c r="B47" s="90"/>
      <c r="C47" s="90">
        <v>75934</v>
      </c>
      <c r="D47" s="20"/>
      <c r="E47" s="17">
        <v>6</v>
      </c>
      <c r="F47" s="182">
        <v>92967</v>
      </c>
      <c r="H47" s="18"/>
      <c r="I47" s="20"/>
      <c r="J47" s="21"/>
      <c r="K47" s="20"/>
    </row>
    <row r="48" spans="1:11" ht="12.75" customHeight="1" x14ac:dyDescent="0.2">
      <c r="A48" s="13" t="s">
        <v>36</v>
      </c>
      <c r="B48" s="90"/>
      <c r="C48" s="90">
        <v>77738</v>
      </c>
      <c r="D48" s="20"/>
      <c r="E48" s="17">
        <v>7</v>
      </c>
      <c r="F48" s="182">
        <v>102173</v>
      </c>
      <c r="H48" s="18"/>
      <c r="I48" s="20"/>
      <c r="J48" s="21"/>
      <c r="K48" s="20"/>
    </row>
    <row r="49" spans="1:11" ht="12.75" customHeight="1" x14ac:dyDescent="0.2">
      <c r="A49" s="13" t="s">
        <v>37</v>
      </c>
      <c r="B49" s="90"/>
      <c r="C49" s="90">
        <v>79591</v>
      </c>
      <c r="D49" s="20"/>
      <c r="E49" s="17">
        <v>8</v>
      </c>
      <c r="F49" s="182">
        <v>112460</v>
      </c>
      <c r="H49" s="18"/>
      <c r="I49" s="20"/>
      <c r="J49" s="21"/>
      <c r="K49" s="20"/>
    </row>
    <row r="50" spans="1:11" ht="12.75" customHeight="1" x14ac:dyDescent="0.2">
      <c r="A50" s="13" t="s">
        <v>38</v>
      </c>
      <c r="B50" s="90"/>
      <c r="C50" s="90">
        <v>81481</v>
      </c>
      <c r="D50" s="20"/>
      <c r="H50" s="18"/>
      <c r="I50" s="20"/>
      <c r="J50" s="21"/>
      <c r="K50" s="20"/>
    </row>
    <row r="51" spans="1:11" ht="12.75" customHeight="1" x14ac:dyDescent="0.2">
      <c r="A51" s="13" t="s">
        <v>39</v>
      </c>
      <c r="B51" s="90"/>
      <c r="C51" s="90">
        <v>83432</v>
      </c>
      <c r="D51" s="20"/>
      <c r="H51" s="18"/>
      <c r="I51" s="20"/>
      <c r="J51" s="21"/>
      <c r="K51" s="20"/>
    </row>
    <row r="52" spans="1:11" ht="12.75" customHeight="1" x14ac:dyDescent="0.2">
      <c r="A52" s="13" t="s">
        <v>40</v>
      </c>
      <c r="B52" s="90"/>
      <c r="C52" s="90">
        <v>85422</v>
      </c>
      <c r="D52" s="20"/>
      <c r="H52" s="17"/>
      <c r="I52" s="20"/>
      <c r="J52" s="21"/>
      <c r="K52" s="20"/>
    </row>
    <row r="53" spans="1:11" ht="12.75" customHeight="1" x14ac:dyDescent="0.2">
      <c r="A53" s="13" t="s">
        <v>41</v>
      </c>
      <c r="B53" s="90"/>
      <c r="C53" s="90">
        <v>87461</v>
      </c>
      <c r="D53" s="20"/>
      <c r="H53" s="7"/>
      <c r="I53" s="20"/>
      <c r="J53" s="21"/>
      <c r="K53" s="20"/>
    </row>
    <row r="54" spans="1:11" ht="12.75" customHeight="1" x14ac:dyDescent="0.2">
      <c r="A54" s="13" t="s">
        <v>42</v>
      </c>
      <c r="B54" s="90"/>
      <c r="C54" s="90">
        <v>89562</v>
      </c>
      <c r="D54" s="20"/>
      <c r="H54" s="7"/>
      <c r="I54" s="20"/>
      <c r="J54" s="21"/>
      <c r="K54" s="20"/>
    </row>
    <row r="55" spans="1:11" ht="12.75" customHeight="1" x14ac:dyDescent="0.2">
      <c r="A55" s="13" t="s">
        <v>43</v>
      </c>
      <c r="B55" s="90"/>
      <c r="C55" s="90">
        <v>91697</v>
      </c>
      <c r="D55" s="20"/>
      <c r="H55" s="7"/>
      <c r="I55" s="20"/>
      <c r="J55" s="21"/>
      <c r="K55" s="20"/>
    </row>
    <row r="56" spans="1:11" ht="12.75" customHeight="1" x14ac:dyDescent="0.2">
      <c r="A56" s="13" t="s">
        <v>44</v>
      </c>
      <c r="B56" s="90"/>
      <c r="C56" s="90">
        <v>93897</v>
      </c>
      <c r="D56" s="20"/>
      <c r="H56" s="7"/>
      <c r="I56" s="20"/>
      <c r="J56" s="21"/>
      <c r="K56" s="20"/>
    </row>
    <row r="57" spans="1:11" ht="12.75" customHeight="1" x14ac:dyDescent="0.2">
      <c r="A57" s="13" t="s">
        <v>45</v>
      </c>
      <c r="B57" s="90"/>
      <c r="C57" s="90">
        <v>96141</v>
      </c>
      <c r="D57" s="20"/>
      <c r="H57" s="7"/>
      <c r="I57" s="20"/>
      <c r="J57" s="21"/>
      <c r="K57" s="20"/>
    </row>
    <row r="58" spans="1:11" ht="12.75" customHeight="1" x14ac:dyDescent="0.2">
      <c r="A58" s="13" t="s">
        <v>46</v>
      </c>
      <c r="B58" s="90"/>
      <c r="C58" s="90">
        <v>98459</v>
      </c>
      <c r="D58" s="20"/>
      <c r="H58" s="7"/>
      <c r="I58" s="20"/>
      <c r="J58" s="21"/>
      <c r="K58" s="20"/>
    </row>
    <row r="59" spans="1:11" ht="12.75" customHeight="1" x14ac:dyDescent="0.2">
      <c r="A59" s="13" t="s">
        <v>47</v>
      </c>
      <c r="B59" s="90"/>
      <c r="C59" s="90">
        <v>100817</v>
      </c>
      <c r="D59" s="20"/>
      <c r="H59" s="7"/>
      <c r="I59" s="20"/>
      <c r="J59" s="21"/>
      <c r="K59" s="20"/>
    </row>
    <row r="60" spans="1:11" ht="12.75" customHeight="1" x14ac:dyDescent="0.2">
      <c r="A60" s="13" t="s">
        <v>48</v>
      </c>
      <c r="B60" s="90"/>
      <c r="C60" s="90">
        <v>103195</v>
      </c>
      <c r="D60" s="20"/>
      <c r="H60" s="7"/>
      <c r="I60" s="20"/>
      <c r="J60" s="21"/>
      <c r="K60" s="20"/>
    </row>
    <row r="61" spans="1:11" ht="12.75" customHeight="1" x14ac:dyDescent="0.2">
      <c r="A61" s="13" t="s">
        <v>49</v>
      </c>
      <c r="B61" s="90"/>
      <c r="C61" s="90">
        <v>105697</v>
      </c>
      <c r="D61" s="20"/>
      <c r="H61" s="7"/>
      <c r="I61" s="20"/>
      <c r="J61" s="21"/>
      <c r="K61" s="20"/>
    </row>
    <row r="62" spans="1:11" ht="12.75" customHeight="1" x14ac:dyDescent="0.2">
      <c r="A62" s="13" t="s">
        <v>50</v>
      </c>
      <c r="B62" s="90"/>
      <c r="C62" s="90">
        <v>108259</v>
      </c>
      <c r="D62" s="20"/>
      <c r="H62" s="7"/>
      <c r="I62" s="20"/>
      <c r="J62" s="21"/>
      <c r="K62" s="20"/>
    </row>
    <row r="63" spans="1:11" ht="12.75" customHeight="1" x14ac:dyDescent="0.2">
      <c r="A63" s="13" t="s">
        <v>51</v>
      </c>
      <c r="B63" s="90"/>
      <c r="C63" s="90">
        <v>110887</v>
      </c>
      <c r="D63" s="20"/>
      <c r="H63" s="7"/>
      <c r="I63" s="20"/>
      <c r="J63" s="21"/>
      <c r="K63" s="20"/>
    </row>
    <row r="64" spans="1:11" ht="12.75" customHeight="1" x14ac:dyDescent="0.2">
      <c r="A64" s="13" t="s">
        <v>52</v>
      </c>
      <c r="B64" s="20"/>
      <c r="C64" s="90">
        <v>112460</v>
      </c>
      <c r="D64" s="20"/>
      <c r="H64" s="7"/>
      <c r="I64" s="20"/>
      <c r="J64" s="21"/>
      <c r="K64" s="20"/>
    </row>
    <row r="65" spans="1:11" ht="12.75" customHeight="1" x14ac:dyDescent="0.2">
      <c r="B65" s="20"/>
      <c r="C65" s="20"/>
      <c r="D65" s="20"/>
      <c r="H65" s="7"/>
      <c r="I65" s="20"/>
      <c r="J65" s="21"/>
      <c r="K65" s="20"/>
    </row>
    <row r="66" spans="1:11" ht="12.75" customHeight="1" x14ac:dyDescent="0.2">
      <c r="A66" s="153"/>
      <c r="B66" s="20"/>
      <c r="C66" s="20"/>
      <c r="D66" s="20"/>
      <c r="H66" s="7"/>
      <c r="I66" s="20"/>
      <c r="J66" s="21"/>
      <c r="K66" s="20"/>
    </row>
    <row r="67" spans="1:11" ht="12.75" customHeight="1" x14ac:dyDescent="0.2">
      <c r="A67" s="13"/>
      <c r="B67" s="20"/>
      <c r="C67" s="20"/>
      <c r="D67" s="20"/>
      <c r="H67" s="7"/>
      <c r="I67" s="20"/>
      <c r="J67" s="21"/>
      <c r="K67" s="20"/>
    </row>
    <row r="68" spans="1:11" ht="12.75" customHeight="1" x14ac:dyDescent="0.2">
      <c r="B68" s="20"/>
      <c r="C68" s="20"/>
      <c r="D68" s="20"/>
      <c r="H68" s="7"/>
      <c r="I68" s="20"/>
      <c r="J68" s="21"/>
      <c r="K68" s="20"/>
    </row>
    <row r="69" spans="1:11" ht="12.75" customHeight="1" x14ac:dyDescent="0.2">
      <c r="B69" s="20"/>
      <c r="C69" s="20"/>
      <c r="D69" s="20"/>
      <c r="H69" s="7"/>
      <c r="I69" s="20"/>
      <c r="J69" s="21"/>
      <c r="K69" s="20"/>
    </row>
    <row r="70" spans="1:11" ht="12.75" customHeight="1" x14ac:dyDescent="0.2">
      <c r="B70" s="20"/>
      <c r="C70" s="20"/>
      <c r="D70" s="20"/>
      <c r="H70" s="7"/>
      <c r="I70" s="20"/>
      <c r="J70" s="21"/>
      <c r="K70" s="20"/>
    </row>
    <row r="71" spans="1:11" ht="12.75" customHeight="1" x14ac:dyDescent="0.2">
      <c r="B71" s="20"/>
      <c r="C71" s="20"/>
      <c r="D71" s="20"/>
      <c r="H71" s="7"/>
      <c r="I71" s="20"/>
      <c r="J71" s="21"/>
      <c r="K71" s="20"/>
    </row>
    <row r="72" spans="1:11" ht="12.75" customHeight="1" x14ac:dyDescent="0.2">
      <c r="B72" s="20"/>
      <c r="C72" s="20"/>
      <c r="D72" s="20"/>
      <c r="H72" s="7"/>
      <c r="I72" s="20"/>
      <c r="J72" s="21"/>
      <c r="K72" s="20"/>
    </row>
    <row r="73" spans="1:11" ht="12.75" customHeight="1" x14ac:dyDescent="0.2">
      <c r="B73" s="20"/>
      <c r="C73" s="20"/>
      <c r="D73" s="20"/>
      <c r="H73" s="7"/>
      <c r="I73" s="20"/>
      <c r="J73" s="21"/>
      <c r="K73" s="20"/>
    </row>
    <row r="74" spans="1:11" ht="12.75" customHeight="1" x14ac:dyDescent="0.2">
      <c r="B74" s="20"/>
      <c r="C74" s="20"/>
      <c r="D74" s="20"/>
      <c r="H74" s="7"/>
      <c r="I74" s="20"/>
      <c r="J74" s="21"/>
      <c r="K74" s="20"/>
    </row>
    <row r="75" spans="1:11" ht="12.75" customHeight="1" x14ac:dyDescent="0.2">
      <c r="B75" s="20"/>
      <c r="C75" s="20"/>
      <c r="D75" s="20"/>
      <c r="H75" s="7"/>
      <c r="I75" s="20"/>
      <c r="J75" s="21"/>
      <c r="K75" s="20"/>
    </row>
    <row r="76" spans="1:11" ht="12.75" customHeight="1" x14ac:dyDescent="0.2">
      <c r="B76" s="20"/>
      <c r="C76" s="20"/>
      <c r="D76" s="20"/>
      <c r="H76" s="7"/>
      <c r="I76" s="20"/>
      <c r="J76" s="21"/>
      <c r="K76" s="20"/>
    </row>
    <row r="77" spans="1:11" ht="12.75" customHeight="1" x14ac:dyDescent="0.2">
      <c r="B77" s="20"/>
      <c r="C77" s="20"/>
      <c r="D77" s="20"/>
      <c r="H77" s="7"/>
      <c r="I77" s="20"/>
      <c r="J77" s="21"/>
      <c r="K77" s="20"/>
    </row>
    <row r="78" spans="1:11" ht="12.75" customHeight="1" x14ac:dyDescent="0.2">
      <c r="B78" s="20"/>
      <c r="C78" s="20"/>
      <c r="D78" s="20"/>
      <c r="H78" s="7"/>
      <c r="I78" s="20"/>
      <c r="J78" s="21"/>
      <c r="K78" s="20"/>
    </row>
    <row r="79" spans="1:11" ht="12.75" customHeight="1" x14ac:dyDescent="0.2">
      <c r="B79" s="20"/>
      <c r="C79" s="20"/>
      <c r="D79" s="20"/>
      <c r="H79" s="7"/>
      <c r="I79" s="20"/>
      <c r="J79" s="21"/>
      <c r="K79" s="20"/>
    </row>
    <row r="80" spans="1:11" ht="12.75" customHeight="1" x14ac:dyDescent="0.2">
      <c r="B80" s="20"/>
      <c r="C80" s="20"/>
      <c r="D80" s="20"/>
      <c r="H80" s="7"/>
      <c r="I80" s="20"/>
      <c r="J80" s="21"/>
      <c r="K80" s="20"/>
    </row>
    <row r="81" spans="1:11" ht="12.75" customHeight="1" x14ac:dyDescent="0.2">
      <c r="B81" s="20"/>
      <c r="C81" s="20"/>
      <c r="D81" s="20"/>
      <c r="H81" s="7"/>
      <c r="I81" s="20"/>
      <c r="J81" s="21"/>
      <c r="K81" s="20"/>
    </row>
    <row r="82" spans="1:11" ht="12.75" customHeight="1" x14ac:dyDescent="0.2">
      <c r="B82" s="20"/>
      <c r="C82" s="20"/>
      <c r="D82" s="20"/>
      <c r="H82" s="7"/>
      <c r="I82" s="20"/>
      <c r="J82" s="21"/>
      <c r="K82" s="20"/>
    </row>
    <row r="83" spans="1:11" ht="12.75" customHeight="1" x14ac:dyDescent="0.2">
      <c r="B83" s="20"/>
      <c r="C83" s="20"/>
      <c r="D83" s="20"/>
      <c r="H83" s="7"/>
      <c r="I83" s="20"/>
      <c r="J83" s="21"/>
      <c r="K83" s="20"/>
    </row>
    <row r="84" spans="1:11" ht="12.75" customHeight="1" x14ac:dyDescent="0.2">
      <c r="B84" s="20"/>
      <c r="C84" s="20"/>
      <c r="D84" s="20"/>
      <c r="H84" s="7"/>
      <c r="I84" s="20"/>
      <c r="J84" s="21"/>
      <c r="K84" s="20"/>
    </row>
    <row r="85" spans="1:11" ht="12.75" customHeight="1" x14ac:dyDescent="0.2">
      <c r="B85" s="20"/>
      <c r="C85" s="20"/>
      <c r="D85" s="20"/>
      <c r="H85" s="7"/>
      <c r="I85" s="20"/>
      <c r="J85" s="21"/>
      <c r="K85" s="20"/>
    </row>
    <row r="86" spans="1:11" ht="12.75" customHeight="1" x14ac:dyDescent="0.2">
      <c r="B86" s="31"/>
      <c r="C86" s="31"/>
      <c r="D86" s="20"/>
      <c r="H86" s="7"/>
      <c r="I86" s="20"/>
      <c r="J86" s="21"/>
      <c r="K86" s="20"/>
    </row>
    <row r="87" spans="1:11" ht="15" x14ac:dyDescent="0.25">
      <c r="A87" s="33"/>
      <c r="B87" s="15"/>
      <c r="C87" s="15"/>
      <c r="D87" s="31"/>
      <c r="E87" s="31"/>
    </row>
    <row r="88" spans="1:11" s="3" customFormat="1" ht="15" x14ac:dyDescent="0.25">
      <c r="B88" s="16"/>
      <c r="C88" s="16"/>
      <c r="D88" s="15"/>
      <c r="E88" s="34"/>
    </row>
    <row r="89" spans="1:11" ht="58.5" customHeight="1" x14ac:dyDescent="0.2">
      <c r="B89" s="18"/>
      <c r="C89" s="18"/>
      <c r="D89" s="16"/>
      <c r="E89" s="35"/>
    </row>
    <row r="90" spans="1:11" x14ac:dyDescent="0.2">
      <c r="B90" s="18"/>
      <c r="C90" s="18"/>
      <c r="D90" s="18"/>
      <c r="E90" s="36"/>
    </row>
    <row r="91" spans="1:11" x14ac:dyDescent="0.2">
      <c r="B91" s="18"/>
      <c r="C91" s="18"/>
      <c r="D91" s="18"/>
      <c r="E91" s="36"/>
    </row>
    <row r="92" spans="1:11" x14ac:dyDescent="0.2">
      <c r="B92" s="18"/>
      <c r="C92" s="18"/>
      <c r="D92" s="18"/>
      <c r="E92" s="36"/>
    </row>
    <row r="93" spans="1:11" x14ac:dyDescent="0.2">
      <c r="B93" s="18"/>
      <c r="C93" s="18"/>
      <c r="D93" s="18"/>
      <c r="E93" s="36"/>
    </row>
    <row r="94" spans="1:11" x14ac:dyDescent="0.2">
      <c r="B94" s="18"/>
      <c r="C94" s="18"/>
      <c r="D94" s="18"/>
      <c r="E94" s="36"/>
    </row>
    <row r="95" spans="1:11" x14ac:dyDescent="0.2">
      <c r="B95" s="18"/>
      <c r="C95" s="18"/>
      <c r="D95" s="18"/>
      <c r="E95" s="36"/>
    </row>
    <row r="96" spans="1:11" x14ac:dyDescent="0.2">
      <c r="B96" s="17"/>
      <c r="C96" s="17"/>
      <c r="D96" s="18"/>
      <c r="E96" s="36"/>
    </row>
    <row r="97" spans="1:5" ht="30" customHeight="1" x14ac:dyDescent="0.2">
      <c r="B97" s="9"/>
      <c r="C97" s="9"/>
      <c r="D97" s="17"/>
      <c r="E97" s="32"/>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9"/>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28"/>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B280" s="9"/>
      <c r="C280" s="9"/>
      <c r="D280" s="9"/>
      <c r="E280" s="9"/>
    </row>
    <row r="281" spans="1:5" x14ac:dyDescent="0.2">
      <c r="A281" s="9"/>
      <c r="B281" s="9"/>
      <c r="C281" s="9"/>
      <c r="D281" s="9"/>
      <c r="E281" s="9"/>
    </row>
    <row r="282" spans="1:5" x14ac:dyDescent="0.2">
      <c r="A282" s="9"/>
      <c r="B282" s="9"/>
      <c r="C282" s="9"/>
      <c r="D282" s="9"/>
      <c r="E282" s="9"/>
    </row>
    <row r="283" spans="1:5" x14ac:dyDescent="0.2">
      <c r="A283" s="9"/>
      <c r="B283" s="9"/>
      <c r="C283" s="9"/>
      <c r="D283" s="9"/>
      <c r="E283" s="9"/>
    </row>
    <row r="284" spans="1:5" x14ac:dyDescent="0.2">
      <c r="A284" s="9"/>
      <c r="B284" s="9"/>
      <c r="C284" s="9"/>
      <c r="D284" s="9"/>
      <c r="E284" s="9"/>
    </row>
    <row r="285" spans="1:5" x14ac:dyDescent="0.2">
      <c r="A285" s="9"/>
      <c r="B285" s="9"/>
      <c r="C285" s="9"/>
      <c r="D285" s="9"/>
      <c r="E285" s="9"/>
    </row>
    <row r="286" spans="1:5" x14ac:dyDescent="0.2">
      <c r="A286" s="9"/>
      <c r="B286" s="9"/>
      <c r="C286" s="9"/>
      <c r="D286" s="9"/>
      <c r="E286" s="9"/>
    </row>
    <row r="287" spans="1:5" x14ac:dyDescent="0.2">
      <c r="A287" s="9"/>
      <c r="B287" s="9"/>
      <c r="C287" s="9"/>
      <c r="D287" s="9"/>
      <c r="E287" s="9"/>
    </row>
    <row r="288" spans="1:5" x14ac:dyDescent="0.2">
      <c r="A288" s="9"/>
      <c r="B288" s="9"/>
      <c r="C288" s="9"/>
      <c r="D288" s="9"/>
      <c r="E288" s="9"/>
    </row>
    <row r="289" spans="1:5" x14ac:dyDescent="0.2">
      <c r="A289" s="9"/>
      <c r="B289" s="9"/>
      <c r="C289" s="9"/>
      <c r="D289" s="9"/>
      <c r="E289" s="9"/>
    </row>
    <row r="290" spans="1:5" x14ac:dyDescent="0.2">
      <c r="A290" s="9"/>
      <c r="B290" s="9"/>
      <c r="C290" s="9"/>
      <c r="D290" s="9"/>
      <c r="E290" s="9"/>
    </row>
    <row r="291" spans="1:5" x14ac:dyDescent="0.2">
      <c r="A291" s="9"/>
      <c r="B291" s="9"/>
      <c r="C291" s="9"/>
      <c r="D291" s="9"/>
      <c r="E291" s="9"/>
    </row>
    <row r="292" spans="1:5" x14ac:dyDescent="0.2">
      <c r="A292" s="9"/>
      <c r="B292" s="9"/>
      <c r="C292" s="9"/>
      <c r="D292" s="9"/>
      <c r="E292" s="9"/>
    </row>
    <row r="293" spans="1:5" x14ac:dyDescent="0.2">
      <c r="A293" s="9"/>
      <c r="B293" s="9"/>
      <c r="C293" s="9"/>
      <c r="D293" s="9"/>
      <c r="E293" s="9"/>
    </row>
    <row r="294" spans="1:5" x14ac:dyDescent="0.2">
      <c r="A294" s="9"/>
      <c r="B294" s="9"/>
      <c r="C294" s="9"/>
      <c r="D294" s="9"/>
      <c r="E294" s="9"/>
    </row>
    <row r="295" spans="1:5" x14ac:dyDescent="0.2">
      <c r="A295" s="9"/>
      <c r="B295" s="9"/>
      <c r="C295" s="9"/>
      <c r="D295" s="9"/>
      <c r="E295" s="9"/>
    </row>
    <row r="296" spans="1:5" x14ac:dyDescent="0.2">
      <c r="A296" s="9"/>
      <c r="B296" s="9"/>
      <c r="C296" s="9"/>
      <c r="D296" s="9"/>
      <c r="E296" s="9"/>
    </row>
    <row r="297" spans="1:5" x14ac:dyDescent="0.2">
      <c r="A297" s="9"/>
      <c r="B297" s="9"/>
      <c r="C297" s="9"/>
      <c r="D297" s="9"/>
      <c r="E297" s="9"/>
    </row>
    <row r="298" spans="1:5" x14ac:dyDescent="0.2">
      <c r="A298" s="9"/>
      <c r="B298" s="9"/>
      <c r="C298" s="9"/>
      <c r="D298" s="9"/>
      <c r="E298" s="9"/>
    </row>
    <row r="299" spans="1:5" x14ac:dyDescent="0.2">
      <c r="A299" s="9"/>
      <c r="B299" s="9"/>
      <c r="C299" s="9"/>
      <c r="D299" s="9"/>
      <c r="E299" s="9"/>
    </row>
    <row r="300" spans="1:5" x14ac:dyDescent="0.2">
      <c r="A300" s="9"/>
      <c r="D300" s="9"/>
      <c r="E300" s="9"/>
    </row>
  </sheetData>
  <phoneticPr fontId="5" type="noConversion"/>
  <pageMargins left="0.5" right="0.32" top="0.26" bottom="0.4" header="0.24" footer="0.18"/>
  <pageSetup paperSize="9" scale="81" orientation="portrait" r:id="rId1"/>
  <headerFooter alignWithMargins="0">
    <oddFooter>&amp;L&amp;9&amp;Z&amp;F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topLeftCell="A4" workbookViewId="0"/>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5:I26"/>
  <sheetViews>
    <sheetView workbookViewId="0">
      <selection activeCell="K15" sqref="K15"/>
    </sheetView>
  </sheetViews>
  <sheetFormatPr defaultRowHeight="12.75" x14ac:dyDescent="0.2"/>
  <sheetData>
    <row r="5" spans="2:9" ht="15" x14ac:dyDescent="0.25">
      <c r="B5" s="192" t="s">
        <v>180</v>
      </c>
    </row>
    <row r="7" spans="2:9" ht="30" x14ac:dyDescent="0.2">
      <c r="B7" s="193" t="s">
        <v>181</v>
      </c>
      <c r="C7" s="193" t="s">
        <v>182</v>
      </c>
      <c r="D7" s="193" t="s">
        <v>183</v>
      </c>
      <c r="E7" s="193" t="s">
        <v>184</v>
      </c>
      <c r="F7" s="193" t="s">
        <v>185</v>
      </c>
      <c r="G7" s="193" t="s">
        <v>186</v>
      </c>
      <c r="H7" s="193" t="s">
        <v>187</v>
      </c>
      <c r="I7" s="193" t="s">
        <v>188</v>
      </c>
    </row>
    <row r="8" spans="2:9" ht="15" x14ac:dyDescent="0.25">
      <c r="B8" s="194">
        <v>0</v>
      </c>
      <c r="C8" s="195" t="s">
        <v>189</v>
      </c>
      <c r="D8" s="194">
        <v>66</v>
      </c>
      <c r="E8" s="194">
        <v>12</v>
      </c>
      <c r="F8" s="194">
        <v>14</v>
      </c>
      <c r="G8" s="196">
        <v>18375</v>
      </c>
      <c r="H8" s="197">
        <f t="shared" ref="H8:H19" si="0">AVERAGE(G8,I8)</f>
        <v>18516</v>
      </c>
      <c r="I8" s="196">
        <v>18657</v>
      </c>
    </row>
    <row r="9" spans="2:9" ht="15" x14ac:dyDescent="0.25">
      <c r="B9" s="194">
        <v>98</v>
      </c>
      <c r="C9" s="195" t="s">
        <v>190</v>
      </c>
      <c r="D9" s="194">
        <v>76</v>
      </c>
      <c r="E9" s="194">
        <v>14</v>
      </c>
      <c r="F9" s="194">
        <v>16</v>
      </c>
      <c r="G9" s="196">
        <v>18657</v>
      </c>
      <c r="H9" s="197">
        <f t="shared" si="0"/>
        <v>18969</v>
      </c>
      <c r="I9" s="196">
        <v>19281</v>
      </c>
    </row>
    <row r="10" spans="2:9" ht="15" x14ac:dyDescent="0.25">
      <c r="B10" s="194">
        <v>114</v>
      </c>
      <c r="C10" s="195" t="s">
        <v>191</v>
      </c>
      <c r="D10" s="194">
        <v>87</v>
      </c>
      <c r="E10" s="194">
        <v>15</v>
      </c>
      <c r="F10" s="194">
        <v>19</v>
      </c>
      <c r="G10" s="196">
        <v>18936</v>
      </c>
      <c r="H10" s="197">
        <f t="shared" si="0"/>
        <v>19767</v>
      </c>
      <c r="I10" s="196">
        <v>20598</v>
      </c>
    </row>
    <row r="11" spans="2:9" ht="15" x14ac:dyDescent="0.25">
      <c r="B11" s="194">
        <v>135</v>
      </c>
      <c r="C11" s="195" t="s">
        <v>192</v>
      </c>
      <c r="D11" s="194">
        <v>100</v>
      </c>
      <c r="E11" s="194">
        <v>18</v>
      </c>
      <c r="F11" s="194">
        <v>21</v>
      </c>
      <c r="G11" s="196">
        <v>19917</v>
      </c>
      <c r="H11" s="197">
        <f t="shared" si="0"/>
        <v>20950.5</v>
      </c>
      <c r="I11" s="196">
        <v>21984</v>
      </c>
    </row>
    <row r="12" spans="2:9" ht="15" x14ac:dyDescent="0.25">
      <c r="B12" s="194">
        <v>161</v>
      </c>
      <c r="C12" s="195" t="s">
        <v>193</v>
      </c>
      <c r="D12" s="194">
        <v>115</v>
      </c>
      <c r="E12" s="194">
        <v>20</v>
      </c>
      <c r="F12" s="194">
        <v>24</v>
      </c>
      <c r="G12" s="196">
        <v>21276</v>
      </c>
      <c r="H12" s="197">
        <f t="shared" si="0"/>
        <v>22539</v>
      </c>
      <c r="I12" s="196">
        <v>23802</v>
      </c>
    </row>
    <row r="13" spans="2:9" ht="15" x14ac:dyDescent="0.25">
      <c r="B13" s="194">
        <v>192</v>
      </c>
      <c r="C13" s="195" t="s">
        <v>194</v>
      </c>
      <c r="D13" s="194">
        <v>132</v>
      </c>
      <c r="E13" s="194">
        <v>24</v>
      </c>
      <c r="F13" s="194">
        <v>28</v>
      </c>
      <c r="G13" s="196">
        <v>23802</v>
      </c>
      <c r="H13" s="197">
        <f t="shared" si="0"/>
        <v>25303.5</v>
      </c>
      <c r="I13" s="196">
        <v>26805</v>
      </c>
    </row>
    <row r="14" spans="2:9" ht="15" x14ac:dyDescent="0.25">
      <c r="B14" s="194">
        <v>228</v>
      </c>
      <c r="C14" s="195" t="s">
        <v>195</v>
      </c>
      <c r="D14" s="194">
        <v>152</v>
      </c>
      <c r="E14" s="194">
        <v>28</v>
      </c>
      <c r="F14" s="194">
        <v>32</v>
      </c>
      <c r="G14" s="196">
        <v>26805</v>
      </c>
      <c r="H14" s="197">
        <f t="shared" si="0"/>
        <v>28564.5</v>
      </c>
      <c r="I14" s="196">
        <v>30324</v>
      </c>
    </row>
    <row r="15" spans="2:9" ht="15" x14ac:dyDescent="0.25">
      <c r="B15" s="194">
        <v>269</v>
      </c>
      <c r="C15" s="195" t="s">
        <v>196</v>
      </c>
      <c r="D15" s="194">
        <v>175</v>
      </c>
      <c r="E15" s="194">
        <v>31</v>
      </c>
      <c r="F15" s="194">
        <v>35</v>
      </c>
      <c r="G15" s="196">
        <v>29517</v>
      </c>
      <c r="H15" s="197">
        <f t="shared" si="0"/>
        <v>31072.5</v>
      </c>
      <c r="I15" s="196">
        <v>32628</v>
      </c>
    </row>
    <row r="16" spans="2:9" ht="15" x14ac:dyDescent="0.25">
      <c r="B16" s="194">
        <v>314</v>
      </c>
      <c r="C16" s="195" t="s">
        <v>197</v>
      </c>
      <c r="D16" s="194">
        <v>200</v>
      </c>
      <c r="E16" s="194">
        <v>35</v>
      </c>
      <c r="F16" s="194">
        <v>39</v>
      </c>
      <c r="G16" s="196">
        <v>32628</v>
      </c>
      <c r="H16" s="197">
        <f t="shared" si="0"/>
        <v>34500</v>
      </c>
      <c r="I16" s="196">
        <v>36372</v>
      </c>
    </row>
    <row r="17" spans="2:9" ht="15" x14ac:dyDescent="0.25">
      <c r="B17" s="194">
        <v>371</v>
      </c>
      <c r="C17" s="195" t="s">
        <v>198</v>
      </c>
      <c r="D17" s="194">
        <v>230</v>
      </c>
      <c r="E17" s="194">
        <v>40</v>
      </c>
      <c r="F17" s="194">
        <v>45</v>
      </c>
      <c r="G17" s="196">
        <v>37293</v>
      </c>
      <c r="H17" s="197">
        <f t="shared" si="0"/>
        <v>39595.5</v>
      </c>
      <c r="I17" s="196">
        <v>41898</v>
      </c>
    </row>
    <row r="18" spans="2:9" ht="15" x14ac:dyDescent="0.25">
      <c r="B18" s="194">
        <v>439</v>
      </c>
      <c r="C18" s="195" t="s">
        <v>199</v>
      </c>
      <c r="D18" s="194">
        <v>264</v>
      </c>
      <c r="E18" s="194">
        <v>48</v>
      </c>
      <c r="F18" s="194">
        <v>53</v>
      </c>
      <c r="G18" s="196">
        <v>44751</v>
      </c>
      <c r="H18" s="197">
        <f t="shared" si="0"/>
        <v>47101.5</v>
      </c>
      <c r="I18" s="196">
        <v>49452</v>
      </c>
    </row>
    <row r="19" spans="2:9" ht="15" x14ac:dyDescent="0.25">
      <c r="B19" s="194">
        <v>519</v>
      </c>
      <c r="C19" s="195" t="s">
        <v>200</v>
      </c>
      <c r="D19" s="194">
        <v>304</v>
      </c>
      <c r="E19" s="194">
        <v>54</v>
      </c>
      <c r="F19" s="194">
        <v>60</v>
      </c>
      <c r="G19" s="196">
        <v>50445</v>
      </c>
      <c r="H19" s="197">
        <f t="shared" si="0"/>
        <v>53470.5</v>
      </c>
      <c r="I19" s="196">
        <v>56496</v>
      </c>
    </row>
    <row r="20" spans="2:9" ht="15" x14ac:dyDescent="0.25">
      <c r="B20" s="194">
        <v>614</v>
      </c>
      <c r="C20" s="198" t="s">
        <v>201</v>
      </c>
      <c r="D20" s="199">
        <v>350</v>
      </c>
      <c r="E20" s="199"/>
      <c r="F20" s="200"/>
      <c r="G20" s="201">
        <v>58529.5</v>
      </c>
      <c r="H20" s="201">
        <f>AVERAGE(G20,I20)</f>
        <v>61781.195</v>
      </c>
      <c r="I20" s="201">
        <v>65032.89</v>
      </c>
    </row>
    <row r="21" spans="2:9" ht="15" x14ac:dyDescent="0.25">
      <c r="B21" s="194">
        <v>735</v>
      </c>
      <c r="C21" s="198" t="s">
        <v>202</v>
      </c>
      <c r="D21" s="199">
        <v>400</v>
      </c>
      <c r="E21" s="199"/>
      <c r="F21" s="200"/>
      <c r="G21" s="201">
        <v>72226.11</v>
      </c>
      <c r="H21" s="201">
        <f t="shared" ref="H21:H26" si="1">AVERAGE(G21,I21)</f>
        <v>76238.84</v>
      </c>
      <c r="I21" s="201">
        <v>80251.570000000007</v>
      </c>
    </row>
    <row r="22" spans="2:9" ht="15" x14ac:dyDescent="0.25">
      <c r="B22" s="194">
        <v>880</v>
      </c>
      <c r="C22" s="198" t="s">
        <v>203</v>
      </c>
      <c r="D22" s="199">
        <v>460</v>
      </c>
      <c r="E22" s="199"/>
      <c r="F22" s="200"/>
      <c r="G22" s="201">
        <v>85990.39</v>
      </c>
      <c r="H22" s="201">
        <f t="shared" si="1"/>
        <v>90767.69</v>
      </c>
      <c r="I22" s="201">
        <v>95544.99</v>
      </c>
    </row>
    <row r="23" spans="2:9" ht="15" x14ac:dyDescent="0.25">
      <c r="B23" s="194">
        <v>1056</v>
      </c>
      <c r="C23" s="198" t="s">
        <v>204</v>
      </c>
      <c r="D23" s="199">
        <v>528</v>
      </c>
      <c r="E23" s="199"/>
      <c r="F23" s="200"/>
      <c r="G23" s="201">
        <v>104884.46</v>
      </c>
      <c r="H23" s="201">
        <f t="shared" si="1"/>
        <v>109934.46</v>
      </c>
      <c r="I23" s="201">
        <v>114984.46</v>
      </c>
    </row>
    <row r="24" spans="2:9" ht="15" x14ac:dyDescent="0.25">
      <c r="B24" s="194">
        <v>1261</v>
      </c>
      <c r="C24" s="198" t="s">
        <v>205</v>
      </c>
      <c r="D24" s="199">
        <v>608</v>
      </c>
      <c r="E24" s="199"/>
      <c r="F24" s="200"/>
      <c r="G24" s="201">
        <v>126118.7</v>
      </c>
      <c r="H24" s="201">
        <f t="shared" si="1"/>
        <v>131168.70000000001</v>
      </c>
      <c r="I24" s="201">
        <v>136218.70000000001</v>
      </c>
    </row>
    <row r="25" spans="2:9" ht="15" x14ac:dyDescent="0.25">
      <c r="B25" s="194">
        <v>1508</v>
      </c>
      <c r="C25" s="198" t="s">
        <v>206</v>
      </c>
      <c r="D25" s="199">
        <v>700</v>
      </c>
      <c r="E25" s="199"/>
      <c r="F25" s="200"/>
      <c r="G25" s="201">
        <v>149948.64000000001</v>
      </c>
      <c r="H25" s="201">
        <f t="shared" si="1"/>
        <v>154998.64000000001</v>
      </c>
      <c r="I25" s="201">
        <v>160048.64000000001</v>
      </c>
    </row>
    <row r="26" spans="2:9" ht="15" x14ac:dyDescent="0.25">
      <c r="B26" s="194">
        <v>1801</v>
      </c>
      <c r="C26" s="198" t="s">
        <v>207</v>
      </c>
      <c r="D26" s="199">
        <v>800</v>
      </c>
      <c r="E26" s="199"/>
      <c r="F26" s="200"/>
      <c r="G26" s="201">
        <v>179389.13</v>
      </c>
      <c r="H26" s="201">
        <f t="shared" si="1"/>
        <v>184439.13</v>
      </c>
      <c r="I26" s="201">
        <v>189489.13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33"/>
  <sheetViews>
    <sheetView workbookViewId="0">
      <selection activeCell="F41" sqref="F41"/>
    </sheetView>
  </sheetViews>
  <sheetFormatPr defaultRowHeight="12.75" x14ac:dyDescent="0.2"/>
  <cols>
    <col min="4" max="4" width="12.42578125" bestFit="1" customWidth="1"/>
    <col min="6" max="6" width="11.42578125" customWidth="1"/>
    <col min="7" max="7" width="10" customWidth="1"/>
    <col min="9" max="9" width="14.42578125" customWidth="1"/>
    <col min="11" max="11" width="14" bestFit="1" customWidth="1"/>
  </cols>
  <sheetData>
    <row r="1" spans="1:15" s="162" customFormat="1" ht="18" x14ac:dyDescent="0.2">
      <c r="A1" s="257" t="s">
        <v>224</v>
      </c>
      <c r="B1" s="257"/>
      <c r="C1" s="257"/>
      <c r="D1" s="257"/>
      <c r="E1" s="257"/>
      <c r="F1" s="257"/>
      <c r="G1" s="257"/>
      <c r="H1" s="257"/>
      <c r="I1" s="257"/>
      <c r="J1" s="257"/>
      <c r="K1" s="257"/>
      <c r="L1" s="135"/>
      <c r="M1" s="183"/>
      <c r="N1" s="184"/>
      <c r="O1" s="183"/>
    </row>
    <row r="2" spans="1:15" ht="18" x14ac:dyDescent="0.2">
      <c r="A2" s="136" t="s">
        <v>225</v>
      </c>
      <c r="B2" s="135"/>
      <c r="C2" s="135"/>
      <c r="D2" s="135"/>
      <c r="E2" s="135"/>
      <c r="F2" s="135"/>
      <c r="G2" s="135"/>
      <c r="H2" s="135"/>
      <c r="I2" s="135"/>
      <c r="J2" s="135"/>
      <c r="K2" s="135"/>
      <c r="L2" s="135"/>
      <c r="M2" s="183"/>
      <c r="N2" s="184"/>
      <c r="O2" s="183"/>
    </row>
    <row r="3" spans="1:15" ht="13.5" thickBot="1" x14ac:dyDescent="0.25">
      <c r="A3" s="136"/>
      <c r="B3" s="210"/>
      <c r="C3" s="210"/>
      <c r="D3" s="210"/>
      <c r="E3" s="210"/>
      <c r="F3" s="11"/>
      <c r="G3" s="210"/>
      <c r="H3" s="210"/>
      <c r="I3" s="210"/>
      <c r="J3" s="210"/>
      <c r="K3" s="210"/>
      <c r="L3" s="210"/>
      <c r="M3" s="210"/>
      <c r="N3" s="185"/>
      <c r="O3" s="210"/>
    </row>
    <row r="4" spans="1:15" ht="38.25" x14ac:dyDescent="0.2">
      <c r="A4" s="258" t="s">
        <v>143</v>
      </c>
      <c r="B4" s="259"/>
      <c r="C4" s="137" t="s">
        <v>144</v>
      </c>
      <c r="D4" s="137" t="s">
        <v>145</v>
      </c>
      <c r="E4" s="220" t="s">
        <v>146</v>
      </c>
      <c r="F4" s="223" t="s">
        <v>223</v>
      </c>
      <c r="G4" s="221" t="s">
        <v>221</v>
      </c>
      <c r="H4" s="215" t="s">
        <v>222</v>
      </c>
      <c r="I4" s="216" t="s">
        <v>176</v>
      </c>
      <c r="J4" s="138" t="s">
        <v>147</v>
      </c>
      <c r="K4" s="138" t="s">
        <v>147</v>
      </c>
      <c r="L4" s="138" t="s">
        <v>148</v>
      </c>
      <c r="M4" s="210"/>
      <c r="N4" s="185"/>
      <c r="O4" s="210"/>
    </row>
    <row r="5" spans="1:15" ht="13.5" thickBot="1" x14ac:dyDescent="0.25">
      <c r="A5" s="260" t="s">
        <v>149</v>
      </c>
      <c r="B5" s="261"/>
      <c r="C5" s="139" t="s">
        <v>150</v>
      </c>
      <c r="D5" s="140">
        <v>42826</v>
      </c>
      <c r="E5" s="224" t="s">
        <v>151</v>
      </c>
      <c r="F5" s="219">
        <v>680.33</v>
      </c>
      <c r="G5" s="222">
        <v>0.13800000000000001</v>
      </c>
      <c r="H5" s="141" t="s">
        <v>152</v>
      </c>
      <c r="I5" s="217">
        <v>0.25800000000000001</v>
      </c>
      <c r="J5" s="142" t="s">
        <v>153</v>
      </c>
      <c r="K5" s="142" t="s">
        <v>154</v>
      </c>
      <c r="L5" s="142"/>
      <c r="M5" s="210"/>
      <c r="N5" s="185"/>
      <c r="O5" s="210"/>
    </row>
    <row r="6" spans="1:15" x14ac:dyDescent="0.2">
      <c r="A6" s="262" t="s">
        <v>179</v>
      </c>
      <c r="B6" s="264"/>
      <c r="C6" s="143">
        <v>6</v>
      </c>
      <c r="D6" s="143">
        <v>17961</v>
      </c>
      <c r="E6" s="144">
        <f t="shared" ref="E6:E69" si="0">D6/12</f>
        <v>1496.75</v>
      </c>
      <c r="F6" s="145">
        <f>E6-$F$5</f>
        <v>816.42</v>
      </c>
      <c r="G6" s="145">
        <f>F6*$G$5</f>
        <v>112.66596</v>
      </c>
      <c r="H6" s="145">
        <f t="shared" ref="H6:H67" si="1">G6*12</f>
        <v>1351.99152</v>
      </c>
      <c r="I6" s="145">
        <f t="shared" ref="I6:I37" si="2">D6*$I$5</f>
        <v>4633.9380000000001</v>
      </c>
      <c r="J6" s="145">
        <f t="shared" ref="J6:J37" si="3">D6+H6</f>
        <v>19312.99152</v>
      </c>
      <c r="K6" s="145">
        <f t="shared" ref="K6:K69" si="4">I6+J6</f>
        <v>23946.929519999998</v>
      </c>
      <c r="L6" s="146">
        <f t="shared" ref="L6:L37" si="5">(K6-D6)/D6</f>
        <v>0.333273733088358</v>
      </c>
      <c r="M6" s="210"/>
      <c r="N6" s="20"/>
      <c r="O6" s="186"/>
    </row>
    <row r="7" spans="1:15" x14ac:dyDescent="0.2">
      <c r="A7" s="262"/>
      <c r="B7" s="264"/>
      <c r="C7" s="143">
        <v>7</v>
      </c>
      <c r="D7" s="143">
        <v>17985</v>
      </c>
      <c r="E7" s="144">
        <f t="shared" si="0"/>
        <v>1498.75</v>
      </c>
      <c r="F7" s="145">
        <f t="shared" ref="F7:F70" si="6">E7-$F$5</f>
        <v>818.42</v>
      </c>
      <c r="G7" s="145">
        <f t="shared" ref="G7:G70" si="7">F7*$G$5</f>
        <v>112.94196000000001</v>
      </c>
      <c r="H7" s="145">
        <f t="shared" si="1"/>
        <v>1355.3035200000002</v>
      </c>
      <c r="I7" s="145">
        <f t="shared" si="2"/>
        <v>4640.13</v>
      </c>
      <c r="J7" s="145">
        <f t="shared" si="3"/>
        <v>19340.303520000001</v>
      </c>
      <c r="K7" s="145">
        <f t="shared" si="4"/>
        <v>23980.433520000002</v>
      </c>
      <c r="L7" s="146">
        <f t="shared" si="5"/>
        <v>0.33335743786488753</v>
      </c>
      <c r="M7" s="210"/>
      <c r="N7" s="20"/>
      <c r="O7" s="186"/>
    </row>
    <row r="8" spans="1:15" x14ac:dyDescent="0.2">
      <c r="A8" s="262"/>
      <c r="B8" s="264"/>
      <c r="C8" s="143">
        <v>8</v>
      </c>
      <c r="D8" s="143">
        <v>18051</v>
      </c>
      <c r="E8" s="144">
        <f t="shared" si="0"/>
        <v>1504.25</v>
      </c>
      <c r="F8" s="145">
        <f t="shared" si="6"/>
        <v>823.92</v>
      </c>
      <c r="G8" s="145">
        <f t="shared" si="7"/>
        <v>113.70096000000001</v>
      </c>
      <c r="H8" s="145">
        <f t="shared" si="1"/>
        <v>1364.4115200000001</v>
      </c>
      <c r="I8" s="145">
        <f t="shared" si="2"/>
        <v>4657.1580000000004</v>
      </c>
      <c r="J8" s="145">
        <f t="shared" si="3"/>
        <v>19415.411520000001</v>
      </c>
      <c r="K8" s="145">
        <f t="shared" si="4"/>
        <v>24072.569520000001</v>
      </c>
      <c r="L8" s="146">
        <f t="shared" si="5"/>
        <v>0.33358647831145094</v>
      </c>
      <c r="M8" s="210"/>
      <c r="N8" s="20"/>
      <c r="O8" s="186"/>
    </row>
    <row r="9" spans="1:15" x14ac:dyDescent="0.2">
      <c r="A9" s="262"/>
      <c r="B9" s="264"/>
      <c r="C9" s="143">
        <v>9</v>
      </c>
      <c r="D9" s="143">
        <v>18105</v>
      </c>
      <c r="E9" s="144">
        <f t="shared" si="0"/>
        <v>1508.75</v>
      </c>
      <c r="F9" s="145">
        <f t="shared" si="6"/>
        <v>828.42</v>
      </c>
      <c r="G9" s="145">
        <f t="shared" si="7"/>
        <v>114.32196</v>
      </c>
      <c r="H9" s="145">
        <f t="shared" si="1"/>
        <v>1371.8635200000001</v>
      </c>
      <c r="I9" s="145">
        <f t="shared" si="2"/>
        <v>4671.09</v>
      </c>
      <c r="J9" s="145">
        <f t="shared" si="3"/>
        <v>19476.863519999999</v>
      </c>
      <c r="K9" s="145">
        <f t="shared" si="4"/>
        <v>24147.953519999999</v>
      </c>
      <c r="L9" s="146">
        <f t="shared" si="5"/>
        <v>0.33377263297431642</v>
      </c>
      <c r="M9" s="210"/>
      <c r="N9" s="20"/>
      <c r="O9" s="186"/>
    </row>
    <row r="10" spans="1:15" x14ac:dyDescent="0.2">
      <c r="A10" s="262"/>
      <c r="B10" s="264"/>
      <c r="C10" s="143">
        <v>10</v>
      </c>
      <c r="D10" s="143">
        <v>18330</v>
      </c>
      <c r="E10" s="144">
        <f t="shared" si="0"/>
        <v>1527.5</v>
      </c>
      <c r="F10" s="145">
        <f t="shared" si="6"/>
        <v>847.17</v>
      </c>
      <c r="G10" s="145">
        <f t="shared" si="7"/>
        <v>116.90946000000001</v>
      </c>
      <c r="H10" s="145">
        <f t="shared" si="1"/>
        <v>1402.9135200000001</v>
      </c>
      <c r="I10" s="145">
        <f t="shared" si="2"/>
        <v>4729.1400000000003</v>
      </c>
      <c r="J10" s="145">
        <f t="shared" si="3"/>
        <v>19732.913520000002</v>
      </c>
      <c r="K10" s="145">
        <f t="shared" si="4"/>
        <v>24462.053520000001</v>
      </c>
      <c r="L10" s="146">
        <f t="shared" si="5"/>
        <v>0.3345364713584289</v>
      </c>
      <c r="M10" s="210"/>
      <c r="N10" s="20"/>
      <c r="O10" s="186"/>
    </row>
    <row r="11" spans="1:15" x14ac:dyDescent="0.2">
      <c r="A11" s="262"/>
      <c r="B11" s="264"/>
      <c r="C11" s="143">
        <v>11</v>
      </c>
      <c r="D11" s="143">
        <v>18357</v>
      </c>
      <c r="E11" s="144">
        <f t="shared" si="0"/>
        <v>1529.75</v>
      </c>
      <c r="F11" s="145">
        <f t="shared" si="6"/>
        <v>849.42</v>
      </c>
      <c r="G11" s="145">
        <f t="shared" si="7"/>
        <v>117.21996</v>
      </c>
      <c r="H11" s="145">
        <f t="shared" si="1"/>
        <v>1406.6395199999999</v>
      </c>
      <c r="I11" s="145">
        <f t="shared" si="2"/>
        <v>4736.1059999999998</v>
      </c>
      <c r="J11" s="145">
        <f t="shared" si="3"/>
        <v>19763.639520000001</v>
      </c>
      <c r="K11" s="145">
        <f t="shared" si="4"/>
        <v>24499.74552</v>
      </c>
      <c r="L11" s="146">
        <f t="shared" si="5"/>
        <v>0.3346268736721687</v>
      </c>
      <c r="M11" s="210"/>
      <c r="N11" s="20"/>
      <c r="O11" s="186"/>
    </row>
    <row r="12" spans="1:15" x14ac:dyDescent="0.2">
      <c r="A12" s="262"/>
      <c r="B12" s="264"/>
      <c r="C12" s="143">
        <v>12</v>
      </c>
      <c r="D12" s="143">
        <v>18375</v>
      </c>
      <c r="E12" s="144">
        <f t="shared" si="0"/>
        <v>1531.25</v>
      </c>
      <c r="F12" s="145">
        <f t="shared" si="6"/>
        <v>850.92</v>
      </c>
      <c r="G12" s="145">
        <f t="shared" si="7"/>
        <v>117.42696000000001</v>
      </c>
      <c r="H12" s="145">
        <f t="shared" si="1"/>
        <v>1409.1235200000001</v>
      </c>
      <c r="I12" s="145">
        <f t="shared" si="2"/>
        <v>4740.75</v>
      </c>
      <c r="J12" s="145">
        <f t="shared" si="3"/>
        <v>19784.123520000001</v>
      </c>
      <c r="K12" s="145">
        <f t="shared" si="4"/>
        <v>24524.873520000001</v>
      </c>
      <c r="L12" s="146">
        <f t="shared" si="5"/>
        <v>0.33468699428571436</v>
      </c>
      <c r="M12" s="210"/>
      <c r="N12" s="20"/>
      <c r="O12" s="186"/>
    </row>
    <row r="13" spans="1:15" x14ac:dyDescent="0.2">
      <c r="A13" s="262"/>
      <c r="B13" s="264"/>
      <c r="C13" s="143">
        <v>13</v>
      </c>
      <c r="D13" s="143">
        <v>18396</v>
      </c>
      <c r="E13" s="144">
        <f t="shared" si="0"/>
        <v>1533</v>
      </c>
      <c r="F13" s="145">
        <f t="shared" si="6"/>
        <v>852.67</v>
      </c>
      <c r="G13" s="145">
        <f t="shared" si="7"/>
        <v>117.66846000000001</v>
      </c>
      <c r="H13" s="145">
        <f t="shared" si="1"/>
        <v>1412.0215200000002</v>
      </c>
      <c r="I13" s="145">
        <f t="shared" si="2"/>
        <v>4746.1680000000006</v>
      </c>
      <c r="J13" s="145">
        <f t="shared" si="3"/>
        <v>19808.021520000002</v>
      </c>
      <c r="K13" s="145">
        <f t="shared" si="4"/>
        <v>24554.189520000004</v>
      </c>
      <c r="L13" s="146">
        <f t="shared" si="5"/>
        <v>0.33475698630137007</v>
      </c>
      <c r="M13" s="210"/>
      <c r="N13" s="20"/>
      <c r="O13" s="186"/>
    </row>
    <row r="14" spans="1:15" x14ac:dyDescent="0.2">
      <c r="A14" s="262"/>
      <c r="B14" s="264"/>
      <c r="C14" s="143">
        <v>14</v>
      </c>
      <c r="D14" s="143">
        <v>18657</v>
      </c>
      <c r="E14" s="144">
        <f t="shared" si="0"/>
        <v>1554.75</v>
      </c>
      <c r="F14" s="145">
        <f t="shared" si="6"/>
        <v>874.42</v>
      </c>
      <c r="G14" s="145">
        <f t="shared" si="7"/>
        <v>120.66996</v>
      </c>
      <c r="H14" s="145">
        <f t="shared" si="1"/>
        <v>1448.03952</v>
      </c>
      <c r="I14" s="145">
        <f t="shared" si="2"/>
        <v>4813.5060000000003</v>
      </c>
      <c r="J14" s="145">
        <f t="shared" si="3"/>
        <v>20105.039519999998</v>
      </c>
      <c r="K14" s="145">
        <f t="shared" si="4"/>
        <v>24918.54552</v>
      </c>
      <c r="L14" s="146">
        <f t="shared" si="5"/>
        <v>0.33561373854317411</v>
      </c>
      <c r="M14" s="210"/>
      <c r="N14" s="20"/>
      <c r="O14" s="186"/>
    </row>
    <row r="15" spans="1:15" x14ac:dyDescent="0.2">
      <c r="A15" s="262"/>
      <c r="B15" s="264"/>
      <c r="C15" s="143">
        <v>15</v>
      </c>
      <c r="D15" s="143">
        <v>18936</v>
      </c>
      <c r="E15" s="144">
        <f t="shared" si="0"/>
        <v>1578</v>
      </c>
      <c r="F15" s="145">
        <f t="shared" si="6"/>
        <v>897.67</v>
      </c>
      <c r="G15" s="145">
        <f t="shared" si="7"/>
        <v>123.87846</v>
      </c>
      <c r="H15" s="145">
        <f t="shared" si="1"/>
        <v>1486.54152</v>
      </c>
      <c r="I15" s="145">
        <f t="shared" si="2"/>
        <v>4885.4880000000003</v>
      </c>
      <c r="J15" s="145">
        <f t="shared" si="3"/>
        <v>20422.541519999999</v>
      </c>
      <c r="K15" s="145">
        <f t="shared" si="4"/>
        <v>25308.02952</v>
      </c>
      <c r="L15" s="146">
        <f t="shared" si="5"/>
        <v>0.33650346007604565</v>
      </c>
      <c r="M15" s="210"/>
      <c r="N15" s="20"/>
      <c r="O15" s="186"/>
    </row>
    <row r="16" spans="1:15" x14ac:dyDescent="0.2">
      <c r="A16" s="262"/>
      <c r="B16" s="264"/>
      <c r="C16" s="143">
        <v>16</v>
      </c>
      <c r="D16" s="143">
        <v>19281</v>
      </c>
      <c r="E16" s="144">
        <f t="shared" si="0"/>
        <v>1606.75</v>
      </c>
      <c r="F16" s="145">
        <f t="shared" si="6"/>
        <v>926.42</v>
      </c>
      <c r="G16" s="145">
        <f t="shared" si="7"/>
        <v>127.84596000000001</v>
      </c>
      <c r="H16" s="145">
        <f t="shared" si="1"/>
        <v>1534.1515200000001</v>
      </c>
      <c r="I16" s="145">
        <f t="shared" si="2"/>
        <v>4974.4980000000005</v>
      </c>
      <c r="J16" s="145">
        <f t="shared" si="3"/>
        <v>20815.151519999999</v>
      </c>
      <c r="K16" s="145">
        <f t="shared" si="4"/>
        <v>25789.649519999999</v>
      </c>
      <c r="L16" s="146">
        <f t="shared" si="5"/>
        <v>0.33756804730045115</v>
      </c>
      <c r="M16" s="40"/>
      <c r="N16" s="20"/>
      <c r="O16" s="186"/>
    </row>
    <row r="17" spans="1:15" x14ac:dyDescent="0.2">
      <c r="A17" s="262"/>
      <c r="B17" s="264"/>
      <c r="C17" s="143">
        <v>17</v>
      </c>
      <c r="D17" s="143">
        <v>19623</v>
      </c>
      <c r="E17" s="144">
        <f t="shared" si="0"/>
        <v>1635.25</v>
      </c>
      <c r="F17" s="145">
        <f t="shared" si="6"/>
        <v>954.92</v>
      </c>
      <c r="G17" s="145">
        <f t="shared" si="7"/>
        <v>131.77896000000001</v>
      </c>
      <c r="H17" s="145">
        <f t="shared" si="1"/>
        <v>1581.3475200000003</v>
      </c>
      <c r="I17" s="145">
        <f t="shared" si="2"/>
        <v>5062.7340000000004</v>
      </c>
      <c r="J17" s="145">
        <f t="shared" si="3"/>
        <v>21204.347519999999</v>
      </c>
      <c r="K17" s="145">
        <f t="shared" si="4"/>
        <v>26267.08152</v>
      </c>
      <c r="L17" s="146">
        <f t="shared" si="5"/>
        <v>0.33858643020944806</v>
      </c>
      <c r="M17" s="40"/>
      <c r="N17" s="20"/>
      <c r="O17" s="186"/>
    </row>
    <row r="18" spans="1:15" x14ac:dyDescent="0.2">
      <c r="A18" s="262"/>
      <c r="B18" s="264"/>
      <c r="C18" s="143">
        <v>18</v>
      </c>
      <c r="D18" s="143">
        <v>19917</v>
      </c>
      <c r="E18" s="144">
        <f t="shared" si="0"/>
        <v>1659.75</v>
      </c>
      <c r="F18" s="145">
        <f t="shared" si="6"/>
        <v>979.42</v>
      </c>
      <c r="G18" s="145">
        <f t="shared" si="7"/>
        <v>135.15996000000001</v>
      </c>
      <c r="H18" s="145">
        <f t="shared" si="1"/>
        <v>1621.9195200000001</v>
      </c>
      <c r="I18" s="145">
        <f t="shared" si="2"/>
        <v>5138.5860000000002</v>
      </c>
      <c r="J18" s="145">
        <f t="shared" si="3"/>
        <v>21538.919519999999</v>
      </c>
      <c r="K18" s="145">
        <f t="shared" si="4"/>
        <v>26677.505519999999</v>
      </c>
      <c r="L18" s="146">
        <f t="shared" si="5"/>
        <v>0.33943392679620421</v>
      </c>
      <c r="M18" s="40"/>
      <c r="N18" s="20"/>
      <c r="O18" s="186"/>
    </row>
    <row r="19" spans="1:15" x14ac:dyDescent="0.2">
      <c r="A19" s="262"/>
      <c r="B19" s="264"/>
      <c r="C19" s="143">
        <v>19</v>
      </c>
      <c r="D19" s="143">
        <v>20598</v>
      </c>
      <c r="E19" s="144">
        <f t="shared" si="0"/>
        <v>1716.5</v>
      </c>
      <c r="F19" s="145">
        <f t="shared" si="6"/>
        <v>1036.17</v>
      </c>
      <c r="G19" s="145">
        <f t="shared" si="7"/>
        <v>142.99146000000002</v>
      </c>
      <c r="H19" s="145">
        <f t="shared" si="1"/>
        <v>1715.8975200000002</v>
      </c>
      <c r="I19" s="145">
        <f t="shared" si="2"/>
        <v>5314.2840000000006</v>
      </c>
      <c r="J19" s="145">
        <f t="shared" si="3"/>
        <v>22313.897519999999</v>
      </c>
      <c r="K19" s="145">
        <f t="shared" si="4"/>
        <v>27628.181519999998</v>
      </c>
      <c r="L19" s="146">
        <f t="shared" si="5"/>
        <v>0.34130408389163991</v>
      </c>
      <c r="M19" s="40"/>
      <c r="N19" s="20"/>
      <c r="O19" s="186"/>
    </row>
    <row r="20" spans="1:15" x14ac:dyDescent="0.2">
      <c r="A20" s="262"/>
      <c r="B20" s="264"/>
      <c r="C20" s="143">
        <v>20</v>
      </c>
      <c r="D20" s="143">
        <v>21276</v>
      </c>
      <c r="E20" s="144">
        <f t="shared" si="0"/>
        <v>1773</v>
      </c>
      <c r="F20" s="145">
        <f t="shared" si="6"/>
        <v>1092.67</v>
      </c>
      <c r="G20" s="145">
        <f t="shared" si="7"/>
        <v>150.78846000000001</v>
      </c>
      <c r="H20" s="145">
        <f t="shared" si="1"/>
        <v>1809.4615200000003</v>
      </c>
      <c r="I20" s="145">
        <f t="shared" si="2"/>
        <v>5489.2080000000005</v>
      </c>
      <c r="J20" s="145">
        <f t="shared" si="3"/>
        <v>23085.461520000001</v>
      </c>
      <c r="K20" s="145">
        <f t="shared" si="4"/>
        <v>28574.669520000003</v>
      </c>
      <c r="L20" s="146">
        <f t="shared" si="5"/>
        <v>0.34304707275803736</v>
      </c>
      <c r="M20" s="40"/>
      <c r="N20" s="20"/>
      <c r="O20" s="186"/>
    </row>
    <row r="21" spans="1:15" ht="13.5" thickBot="1" x14ac:dyDescent="0.25">
      <c r="A21" s="263"/>
      <c r="B21" s="264"/>
      <c r="C21" s="143">
        <v>21</v>
      </c>
      <c r="D21" s="147">
        <v>21984</v>
      </c>
      <c r="E21" s="152">
        <f t="shared" si="0"/>
        <v>1832</v>
      </c>
      <c r="F21" s="218">
        <f t="shared" si="6"/>
        <v>1151.67</v>
      </c>
      <c r="G21" s="218">
        <f t="shared" si="7"/>
        <v>158.93046000000001</v>
      </c>
      <c r="H21" s="145">
        <f t="shared" si="1"/>
        <v>1907.16552</v>
      </c>
      <c r="I21" s="145">
        <f t="shared" si="2"/>
        <v>5671.8720000000003</v>
      </c>
      <c r="J21" s="150">
        <f t="shared" si="3"/>
        <v>23891.165519999999</v>
      </c>
      <c r="K21" s="150">
        <f t="shared" si="4"/>
        <v>29563.037519999998</v>
      </c>
      <c r="L21" s="154">
        <f t="shared" si="5"/>
        <v>0.34475243449781651</v>
      </c>
      <c r="M21" s="40"/>
      <c r="N21" s="20"/>
      <c r="O21" s="186"/>
    </row>
    <row r="22" spans="1:15" x14ac:dyDescent="0.2">
      <c r="A22" s="265" t="s">
        <v>88</v>
      </c>
      <c r="B22" s="264"/>
      <c r="C22" s="148">
        <v>22</v>
      </c>
      <c r="D22" s="143">
        <v>22506</v>
      </c>
      <c r="E22" s="144">
        <f t="shared" si="0"/>
        <v>1875.5</v>
      </c>
      <c r="F22" s="145">
        <f t="shared" si="6"/>
        <v>1195.17</v>
      </c>
      <c r="G22" s="145">
        <f t="shared" si="7"/>
        <v>164.93346000000003</v>
      </c>
      <c r="H22" s="149">
        <f t="shared" si="1"/>
        <v>1979.2015200000003</v>
      </c>
      <c r="I22" s="149">
        <f t="shared" si="2"/>
        <v>5806.5479999999998</v>
      </c>
      <c r="J22" s="145">
        <f t="shared" si="3"/>
        <v>24485.201519999999</v>
      </c>
      <c r="K22" s="145">
        <f t="shared" si="4"/>
        <v>30291.749519999998</v>
      </c>
      <c r="L22" s="146">
        <f t="shared" si="5"/>
        <v>0.34594106105038647</v>
      </c>
      <c r="M22" s="40"/>
      <c r="N22" s="20"/>
      <c r="O22" s="186"/>
    </row>
    <row r="23" spans="1:15" x14ac:dyDescent="0.2">
      <c r="A23" s="262"/>
      <c r="B23" s="264"/>
      <c r="C23" s="143">
        <v>23</v>
      </c>
      <c r="D23" s="143">
        <v>23115</v>
      </c>
      <c r="E23" s="144">
        <f t="shared" si="0"/>
        <v>1926.25</v>
      </c>
      <c r="F23" s="145">
        <f t="shared" si="6"/>
        <v>1245.92</v>
      </c>
      <c r="G23" s="145">
        <f t="shared" si="7"/>
        <v>171.93696000000003</v>
      </c>
      <c r="H23" s="145">
        <f t="shared" si="1"/>
        <v>2063.2435200000004</v>
      </c>
      <c r="I23" s="145">
        <f t="shared" si="2"/>
        <v>5963.67</v>
      </c>
      <c r="J23" s="145">
        <f t="shared" si="3"/>
        <v>25178.24352</v>
      </c>
      <c r="K23" s="145">
        <f t="shared" si="4"/>
        <v>31141.913520000002</v>
      </c>
      <c r="L23" s="146">
        <f t="shared" si="5"/>
        <v>0.34725994029850754</v>
      </c>
      <c r="M23" s="40"/>
      <c r="N23" s="20"/>
      <c r="O23" s="186"/>
    </row>
    <row r="24" spans="1:15" x14ac:dyDescent="0.2">
      <c r="A24" s="262"/>
      <c r="B24" s="264"/>
      <c r="C24" s="143">
        <v>24</v>
      </c>
      <c r="D24" s="143">
        <v>23802</v>
      </c>
      <c r="E24" s="144">
        <f t="shared" si="0"/>
        <v>1983.5</v>
      </c>
      <c r="F24" s="145">
        <f t="shared" si="6"/>
        <v>1303.17</v>
      </c>
      <c r="G24" s="145">
        <f t="shared" si="7"/>
        <v>179.83746000000002</v>
      </c>
      <c r="H24" s="145">
        <f t="shared" si="1"/>
        <v>2158.0495200000005</v>
      </c>
      <c r="I24" s="145">
        <f t="shared" si="2"/>
        <v>6140.9160000000002</v>
      </c>
      <c r="J24" s="145">
        <f t="shared" si="3"/>
        <v>25960.04952</v>
      </c>
      <c r="K24" s="145">
        <f t="shared" si="4"/>
        <v>32100.965520000002</v>
      </c>
      <c r="L24" s="146">
        <f t="shared" si="5"/>
        <v>0.34866673052684655</v>
      </c>
      <c r="M24" s="40"/>
      <c r="N24" s="20"/>
      <c r="O24" s="186"/>
    </row>
    <row r="25" spans="1:15" x14ac:dyDescent="0.2">
      <c r="A25" s="262"/>
      <c r="B25" s="264"/>
      <c r="C25" s="143">
        <v>25</v>
      </c>
      <c r="D25" s="143">
        <v>24510</v>
      </c>
      <c r="E25" s="144">
        <f t="shared" si="0"/>
        <v>2042.5</v>
      </c>
      <c r="F25" s="145">
        <f t="shared" si="6"/>
        <v>1362.17</v>
      </c>
      <c r="G25" s="145">
        <f t="shared" si="7"/>
        <v>187.97946000000002</v>
      </c>
      <c r="H25" s="145">
        <f t="shared" si="1"/>
        <v>2255.7535200000002</v>
      </c>
      <c r="I25" s="145">
        <f t="shared" si="2"/>
        <v>6323.58</v>
      </c>
      <c r="J25" s="145">
        <f t="shared" si="3"/>
        <v>26765.753519999998</v>
      </c>
      <c r="K25" s="145">
        <f t="shared" si="4"/>
        <v>33089.33352</v>
      </c>
      <c r="L25" s="146">
        <f t="shared" si="5"/>
        <v>0.35003400734394124</v>
      </c>
      <c r="M25" s="40"/>
      <c r="N25" s="20"/>
      <c r="O25" s="186"/>
    </row>
    <row r="26" spans="1:15" x14ac:dyDescent="0.2">
      <c r="A26" s="262"/>
      <c r="B26" s="264"/>
      <c r="C26" s="143">
        <v>26</v>
      </c>
      <c r="D26" s="143">
        <v>25242</v>
      </c>
      <c r="E26" s="144">
        <f t="shared" si="0"/>
        <v>2103.5</v>
      </c>
      <c r="F26" s="145">
        <f t="shared" si="6"/>
        <v>1423.17</v>
      </c>
      <c r="G26" s="145">
        <f t="shared" si="7"/>
        <v>196.39746000000002</v>
      </c>
      <c r="H26" s="145">
        <f t="shared" si="1"/>
        <v>2356.7695200000003</v>
      </c>
      <c r="I26" s="145">
        <f t="shared" si="2"/>
        <v>6512.4360000000006</v>
      </c>
      <c r="J26" s="145">
        <f t="shared" si="3"/>
        <v>27598.769520000002</v>
      </c>
      <c r="K26" s="145">
        <f t="shared" si="4"/>
        <v>34111.205520000003</v>
      </c>
      <c r="L26" s="146">
        <f t="shared" si="5"/>
        <v>0.35136698835274555</v>
      </c>
      <c r="M26" s="40"/>
      <c r="N26" s="20"/>
      <c r="O26" s="186"/>
    </row>
    <row r="27" spans="1:15" x14ac:dyDescent="0.2">
      <c r="A27" s="262"/>
      <c r="B27" s="264"/>
      <c r="C27" s="143">
        <v>27</v>
      </c>
      <c r="D27" s="143">
        <v>26019</v>
      </c>
      <c r="E27" s="144">
        <f t="shared" si="0"/>
        <v>2168.25</v>
      </c>
      <c r="F27" s="145">
        <f t="shared" si="6"/>
        <v>1487.92</v>
      </c>
      <c r="G27" s="145">
        <f t="shared" si="7"/>
        <v>205.33296000000001</v>
      </c>
      <c r="H27" s="145">
        <f>G27*12</f>
        <v>2463.9955200000004</v>
      </c>
      <c r="I27" s="145">
        <f t="shared" si="2"/>
        <v>6712.902</v>
      </c>
      <c r="J27" s="145">
        <f t="shared" si="3"/>
        <v>28482.99552</v>
      </c>
      <c r="K27" s="145">
        <f t="shared" si="4"/>
        <v>35195.897519999999</v>
      </c>
      <c r="L27" s="146">
        <f t="shared" si="5"/>
        <v>0.35269985472154958</v>
      </c>
      <c r="M27" s="40"/>
      <c r="N27" s="20"/>
      <c r="O27" s="186"/>
    </row>
    <row r="28" spans="1:15" x14ac:dyDescent="0.2">
      <c r="A28" s="262" t="s">
        <v>88</v>
      </c>
      <c r="B28" s="264"/>
      <c r="C28" s="143">
        <v>28</v>
      </c>
      <c r="D28" s="143">
        <v>26805</v>
      </c>
      <c r="E28" s="144">
        <f t="shared" si="0"/>
        <v>2233.75</v>
      </c>
      <c r="F28" s="145">
        <f t="shared" si="6"/>
        <v>1553.42</v>
      </c>
      <c r="G28" s="145">
        <f t="shared" si="7"/>
        <v>214.37196000000003</v>
      </c>
      <c r="H28" s="145">
        <f t="shared" si="1"/>
        <v>2572.4635200000002</v>
      </c>
      <c r="I28" s="145">
        <f t="shared" si="2"/>
        <v>6915.6900000000005</v>
      </c>
      <c r="J28" s="145">
        <f t="shared" si="3"/>
        <v>29377.463520000001</v>
      </c>
      <c r="K28" s="145">
        <f t="shared" si="4"/>
        <v>36293.15352</v>
      </c>
      <c r="L28" s="146">
        <f t="shared" si="5"/>
        <v>0.35396954001119196</v>
      </c>
      <c r="M28" s="40"/>
      <c r="N28" s="20"/>
      <c r="O28" s="186"/>
    </row>
    <row r="29" spans="1:15" x14ac:dyDescent="0.2">
      <c r="A29" s="262"/>
      <c r="B29" s="264"/>
      <c r="C29" s="143">
        <v>29</v>
      </c>
      <c r="D29" s="143">
        <v>27801</v>
      </c>
      <c r="E29" s="144">
        <f t="shared" si="0"/>
        <v>2316.75</v>
      </c>
      <c r="F29" s="145">
        <f t="shared" si="6"/>
        <v>1636.42</v>
      </c>
      <c r="G29" s="145">
        <f t="shared" si="7"/>
        <v>225.82596000000004</v>
      </c>
      <c r="H29" s="145">
        <f t="shared" si="1"/>
        <v>2709.9115200000006</v>
      </c>
      <c r="I29" s="145">
        <f t="shared" si="2"/>
        <v>7172.6580000000004</v>
      </c>
      <c r="J29" s="145">
        <f t="shared" si="3"/>
        <v>30510.911520000001</v>
      </c>
      <c r="K29" s="145">
        <f t="shared" si="4"/>
        <v>37683.569520000005</v>
      </c>
      <c r="L29" s="146">
        <f t="shared" si="5"/>
        <v>0.35547532534800924</v>
      </c>
      <c r="M29" s="40"/>
      <c r="N29" s="20"/>
      <c r="O29" s="186"/>
    </row>
    <row r="30" spans="1:15" x14ac:dyDescent="0.2">
      <c r="A30" s="262"/>
      <c r="B30" s="264"/>
      <c r="C30" s="143">
        <v>30</v>
      </c>
      <c r="D30" s="143">
        <v>28668</v>
      </c>
      <c r="E30" s="144">
        <f t="shared" si="0"/>
        <v>2389</v>
      </c>
      <c r="F30" s="145">
        <f t="shared" si="6"/>
        <v>1708.67</v>
      </c>
      <c r="G30" s="145">
        <f t="shared" si="7"/>
        <v>235.79646000000002</v>
      </c>
      <c r="H30" s="145">
        <f t="shared" si="1"/>
        <v>2829.5575200000003</v>
      </c>
      <c r="I30" s="145">
        <f t="shared" si="2"/>
        <v>7396.3440000000001</v>
      </c>
      <c r="J30" s="145">
        <f t="shared" si="3"/>
        <v>31497.557520000002</v>
      </c>
      <c r="K30" s="145">
        <f t="shared" si="4"/>
        <v>38893.901519999999</v>
      </c>
      <c r="L30" s="146">
        <f t="shared" si="5"/>
        <v>0.3567009041439933</v>
      </c>
      <c r="M30" s="40"/>
      <c r="N30" s="20"/>
      <c r="O30" s="186"/>
    </row>
    <row r="31" spans="1:15" x14ac:dyDescent="0.2">
      <c r="A31" s="262"/>
      <c r="B31" s="264"/>
      <c r="C31" s="143">
        <v>31</v>
      </c>
      <c r="D31" s="143">
        <v>29517</v>
      </c>
      <c r="E31" s="144">
        <f t="shared" si="0"/>
        <v>2459.75</v>
      </c>
      <c r="F31" s="145">
        <f t="shared" si="6"/>
        <v>1779.42</v>
      </c>
      <c r="G31" s="145">
        <f t="shared" si="7"/>
        <v>245.55996000000002</v>
      </c>
      <c r="H31" s="145">
        <f t="shared" si="1"/>
        <v>2946.7195200000001</v>
      </c>
      <c r="I31" s="145">
        <f t="shared" si="2"/>
        <v>7615.3860000000004</v>
      </c>
      <c r="J31" s="145">
        <f t="shared" si="3"/>
        <v>32463.719519999999</v>
      </c>
      <c r="K31" s="145">
        <f t="shared" si="4"/>
        <v>40079.105519999997</v>
      </c>
      <c r="L31" s="146">
        <f t="shared" si="5"/>
        <v>0.35783126740522403</v>
      </c>
      <c r="M31" s="40"/>
      <c r="N31" s="20"/>
      <c r="O31" s="186"/>
    </row>
    <row r="32" spans="1:15" x14ac:dyDescent="0.2">
      <c r="A32" s="262"/>
      <c r="B32" s="264"/>
      <c r="C32" s="143">
        <v>32</v>
      </c>
      <c r="D32" s="143">
        <v>30324</v>
      </c>
      <c r="E32" s="144">
        <f t="shared" si="0"/>
        <v>2527</v>
      </c>
      <c r="F32" s="145">
        <f t="shared" si="6"/>
        <v>1846.67</v>
      </c>
      <c r="G32" s="145">
        <f t="shared" si="7"/>
        <v>254.84046000000004</v>
      </c>
      <c r="H32" s="145">
        <f t="shared" si="1"/>
        <v>3058.0855200000005</v>
      </c>
      <c r="I32" s="145">
        <f t="shared" si="2"/>
        <v>7823.5920000000006</v>
      </c>
      <c r="J32" s="145">
        <f t="shared" si="3"/>
        <v>33382.085520000001</v>
      </c>
      <c r="K32" s="145">
        <f t="shared" si="4"/>
        <v>41205.677519999997</v>
      </c>
      <c r="L32" s="146">
        <f t="shared" si="5"/>
        <v>0.35884703601108026</v>
      </c>
      <c r="M32" s="40"/>
      <c r="N32" s="20"/>
      <c r="O32" s="186"/>
    </row>
    <row r="33" spans="1:15" x14ac:dyDescent="0.2">
      <c r="A33" s="262"/>
      <c r="B33" s="264"/>
      <c r="C33" s="143">
        <v>33</v>
      </c>
      <c r="D33" s="143">
        <v>31170</v>
      </c>
      <c r="E33" s="144">
        <f t="shared" si="0"/>
        <v>2597.5</v>
      </c>
      <c r="F33" s="145">
        <f t="shared" si="6"/>
        <v>1917.17</v>
      </c>
      <c r="G33" s="145">
        <f t="shared" si="7"/>
        <v>264.56946000000005</v>
      </c>
      <c r="H33" s="145">
        <f t="shared" si="1"/>
        <v>3174.8335200000006</v>
      </c>
      <c r="I33" s="145">
        <f t="shared" si="2"/>
        <v>8041.8600000000006</v>
      </c>
      <c r="J33" s="145">
        <f t="shared" si="3"/>
        <v>34344.83352</v>
      </c>
      <c r="K33" s="145">
        <f t="shared" si="4"/>
        <v>42386.693520000001</v>
      </c>
      <c r="L33" s="146">
        <f t="shared" si="5"/>
        <v>0.35985542252165548</v>
      </c>
      <c r="M33" s="40"/>
      <c r="N33" s="20"/>
      <c r="O33" s="186"/>
    </row>
    <row r="34" spans="1:15" ht="13.5" thickBot="1" x14ac:dyDescent="0.25">
      <c r="A34" s="262"/>
      <c r="B34" s="264"/>
      <c r="C34" s="147">
        <v>34</v>
      </c>
      <c r="D34" s="147">
        <v>31998</v>
      </c>
      <c r="E34" s="152">
        <f t="shared" si="0"/>
        <v>2666.5</v>
      </c>
      <c r="F34" s="218">
        <f t="shared" si="6"/>
        <v>1986.17</v>
      </c>
      <c r="G34" s="218">
        <f t="shared" si="7"/>
        <v>274.09146000000004</v>
      </c>
      <c r="H34" s="150">
        <f t="shared" si="1"/>
        <v>3289.0975200000003</v>
      </c>
      <c r="I34" s="150">
        <f t="shared" si="2"/>
        <v>8255.4840000000004</v>
      </c>
      <c r="J34" s="150">
        <f t="shared" si="3"/>
        <v>35287.097520000003</v>
      </c>
      <c r="K34" s="150">
        <f t="shared" si="4"/>
        <v>43542.581520000007</v>
      </c>
      <c r="L34" s="154">
        <f t="shared" si="5"/>
        <v>0.36079072192012024</v>
      </c>
      <c r="M34" s="40"/>
      <c r="N34" s="20"/>
      <c r="O34" s="186"/>
    </row>
    <row r="35" spans="1:15" x14ac:dyDescent="0.2">
      <c r="A35" s="265" t="s">
        <v>89</v>
      </c>
      <c r="B35" s="264"/>
      <c r="C35" s="148">
        <v>35</v>
      </c>
      <c r="D35" s="143">
        <v>32628</v>
      </c>
      <c r="E35" s="144">
        <f t="shared" si="0"/>
        <v>2719</v>
      </c>
      <c r="F35" s="145">
        <f t="shared" si="6"/>
        <v>2038.67</v>
      </c>
      <c r="G35" s="145">
        <f t="shared" si="7"/>
        <v>281.33646000000005</v>
      </c>
      <c r="H35" s="149">
        <f t="shared" si="1"/>
        <v>3376.0375200000008</v>
      </c>
      <c r="I35" s="149">
        <f t="shared" si="2"/>
        <v>8418.0239999999994</v>
      </c>
      <c r="J35" s="145">
        <f t="shared" si="3"/>
        <v>36004.037519999998</v>
      </c>
      <c r="K35" s="145">
        <f t="shared" si="4"/>
        <v>44422.061519999996</v>
      </c>
      <c r="L35" s="146">
        <f t="shared" si="5"/>
        <v>0.36147056270687739</v>
      </c>
      <c r="M35" s="40"/>
      <c r="N35" s="20"/>
      <c r="O35" s="186"/>
    </row>
    <row r="36" spans="1:15" x14ac:dyDescent="0.2">
      <c r="A36" s="262"/>
      <c r="B36" s="264"/>
      <c r="C36" s="143">
        <v>36</v>
      </c>
      <c r="D36" s="143">
        <v>33444</v>
      </c>
      <c r="E36" s="144">
        <f t="shared" si="0"/>
        <v>2787</v>
      </c>
      <c r="F36" s="145">
        <f t="shared" si="6"/>
        <v>2106.67</v>
      </c>
      <c r="G36" s="145">
        <f t="shared" si="7"/>
        <v>290.72046000000006</v>
      </c>
      <c r="H36" s="145">
        <f t="shared" si="1"/>
        <v>3488.6455200000009</v>
      </c>
      <c r="I36" s="145">
        <f t="shared" si="2"/>
        <v>8628.5519999999997</v>
      </c>
      <c r="J36" s="145">
        <f t="shared" si="3"/>
        <v>36932.645519999998</v>
      </c>
      <c r="K36" s="145">
        <f t="shared" si="4"/>
        <v>45561.197520000002</v>
      </c>
      <c r="L36" s="146">
        <f t="shared" si="5"/>
        <v>0.36231304628632943</v>
      </c>
      <c r="M36" s="40"/>
      <c r="N36" s="20"/>
      <c r="O36" s="186"/>
    </row>
    <row r="37" spans="1:15" x14ac:dyDescent="0.2">
      <c r="A37" s="262"/>
      <c r="B37" s="264"/>
      <c r="C37" s="143">
        <v>37</v>
      </c>
      <c r="D37" s="143">
        <v>34338</v>
      </c>
      <c r="E37" s="144">
        <f t="shared" si="0"/>
        <v>2861.5</v>
      </c>
      <c r="F37" s="145">
        <f t="shared" si="6"/>
        <v>2181.17</v>
      </c>
      <c r="G37" s="145">
        <f t="shared" si="7"/>
        <v>301.00146000000001</v>
      </c>
      <c r="H37" s="145">
        <f t="shared" si="1"/>
        <v>3612.0175200000003</v>
      </c>
      <c r="I37" s="145">
        <f t="shared" si="2"/>
        <v>8859.2039999999997</v>
      </c>
      <c r="J37" s="145">
        <f t="shared" si="3"/>
        <v>37950.017520000001</v>
      </c>
      <c r="K37" s="145">
        <f t="shared" si="4"/>
        <v>46809.221519999999</v>
      </c>
      <c r="L37" s="146">
        <f t="shared" si="5"/>
        <v>0.36319009610344222</v>
      </c>
      <c r="M37" s="40"/>
      <c r="N37" s="20"/>
      <c r="O37" s="186"/>
    </row>
    <row r="38" spans="1:15" x14ac:dyDescent="0.2">
      <c r="A38" s="262"/>
      <c r="B38" s="264"/>
      <c r="C38" s="143">
        <v>38</v>
      </c>
      <c r="D38" s="143">
        <v>35286</v>
      </c>
      <c r="E38" s="144">
        <f t="shared" si="0"/>
        <v>2940.5</v>
      </c>
      <c r="F38" s="145">
        <f t="shared" si="6"/>
        <v>2260.17</v>
      </c>
      <c r="G38" s="145">
        <f t="shared" si="7"/>
        <v>311.90346000000005</v>
      </c>
      <c r="H38" s="145">
        <f t="shared" si="1"/>
        <v>3742.8415200000009</v>
      </c>
      <c r="I38" s="145">
        <f t="shared" ref="I38:I69" si="8">D38*$I$5</f>
        <v>9103.7880000000005</v>
      </c>
      <c r="J38" s="145">
        <f t="shared" ref="J38:J70" si="9">D38+H38</f>
        <v>39028.841520000002</v>
      </c>
      <c r="K38" s="145">
        <f t="shared" si="4"/>
        <v>48132.629520000002</v>
      </c>
      <c r="L38" s="146">
        <f t="shared" ref="L38:L69" si="10">(K38-D38)/D38</f>
        <v>0.36407157286175829</v>
      </c>
      <c r="M38" s="40"/>
      <c r="N38" s="20"/>
      <c r="O38" s="186"/>
    </row>
    <row r="39" spans="1:15" x14ac:dyDescent="0.2">
      <c r="A39" s="262"/>
      <c r="B39" s="264"/>
      <c r="C39" s="143">
        <v>39</v>
      </c>
      <c r="D39" s="143">
        <v>36372</v>
      </c>
      <c r="E39" s="144">
        <f t="shared" si="0"/>
        <v>3031</v>
      </c>
      <c r="F39" s="145">
        <f t="shared" si="6"/>
        <v>2350.67</v>
      </c>
      <c r="G39" s="145">
        <f t="shared" si="7"/>
        <v>324.39246000000003</v>
      </c>
      <c r="H39" s="145">
        <f t="shared" si="1"/>
        <v>3892.7095200000003</v>
      </c>
      <c r="I39" s="145">
        <f t="shared" si="8"/>
        <v>9383.9760000000006</v>
      </c>
      <c r="J39" s="145">
        <f t="shared" si="9"/>
        <v>40264.709520000004</v>
      </c>
      <c r="K39" s="145">
        <f t="shared" si="4"/>
        <v>49648.685520000006</v>
      </c>
      <c r="L39" s="146">
        <f t="shared" si="10"/>
        <v>0.3650248960739032</v>
      </c>
      <c r="M39" s="40"/>
      <c r="N39" s="20"/>
      <c r="O39" s="186"/>
    </row>
    <row r="40" spans="1:15" x14ac:dyDescent="0.2">
      <c r="A40" s="262"/>
      <c r="B40" s="264"/>
      <c r="C40" s="143">
        <v>40</v>
      </c>
      <c r="D40" s="143">
        <v>37293</v>
      </c>
      <c r="E40" s="144">
        <f t="shared" si="0"/>
        <v>3107.75</v>
      </c>
      <c r="F40" s="145">
        <f t="shared" si="6"/>
        <v>2427.42</v>
      </c>
      <c r="G40" s="145">
        <f t="shared" si="7"/>
        <v>334.98396000000002</v>
      </c>
      <c r="H40" s="145">
        <f t="shared" si="1"/>
        <v>4019.8075200000003</v>
      </c>
      <c r="I40" s="145">
        <f t="shared" si="8"/>
        <v>9621.594000000001</v>
      </c>
      <c r="J40" s="145">
        <f t="shared" si="9"/>
        <v>41312.807520000002</v>
      </c>
      <c r="K40" s="145">
        <f t="shared" si="4"/>
        <v>50934.401519999999</v>
      </c>
      <c r="L40" s="146">
        <f t="shared" si="10"/>
        <v>0.36578986726731555</v>
      </c>
      <c r="M40" s="40"/>
      <c r="N40" s="20"/>
      <c r="O40" s="186"/>
    </row>
    <row r="41" spans="1:15" x14ac:dyDescent="0.2">
      <c r="A41" s="262"/>
      <c r="B41" s="264"/>
      <c r="C41" s="143">
        <v>41</v>
      </c>
      <c r="D41" s="143">
        <v>38229</v>
      </c>
      <c r="E41" s="144">
        <f t="shared" si="0"/>
        <v>3185.75</v>
      </c>
      <c r="F41" s="145">
        <f t="shared" si="6"/>
        <v>2505.42</v>
      </c>
      <c r="G41" s="145">
        <f t="shared" si="7"/>
        <v>345.74796000000003</v>
      </c>
      <c r="H41" s="145">
        <f t="shared" si="1"/>
        <v>4148.97552</v>
      </c>
      <c r="I41" s="145">
        <f t="shared" si="8"/>
        <v>9863.0820000000003</v>
      </c>
      <c r="J41" s="145">
        <f t="shared" si="9"/>
        <v>42377.97552</v>
      </c>
      <c r="K41" s="145">
        <f t="shared" si="4"/>
        <v>52241.057520000002</v>
      </c>
      <c r="L41" s="146">
        <f t="shared" si="10"/>
        <v>0.36652953307698349</v>
      </c>
      <c r="M41" s="40"/>
      <c r="N41" s="20"/>
      <c r="O41" s="186"/>
    </row>
    <row r="42" spans="1:15" x14ac:dyDescent="0.2">
      <c r="A42" s="262"/>
      <c r="B42" s="264"/>
      <c r="C42" s="143">
        <v>42</v>
      </c>
      <c r="D42" s="143">
        <v>39147</v>
      </c>
      <c r="E42" s="144">
        <f t="shared" si="0"/>
        <v>3262.25</v>
      </c>
      <c r="F42" s="145">
        <f t="shared" si="6"/>
        <v>2581.92</v>
      </c>
      <c r="G42" s="145">
        <f t="shared" si="7"/>
        <v>356.30496000000005</v>
      </c>
      <c r="H42" s="145">
        <f t="shared" si="1"/>
        <v>4275.6595200000011</v>
      </c>
      <c r="I42" s="145">
        <f t="shared" si="8"/>
        <v>10099.925999999999</v>
      </c>
      <c r="J42" s="145">
        <f t="shared" si="9"/>
        <v>43422.659520000001</v>
      </c>
      <c r="K42" s="145">
        <f t="shared" si="4"/>
        <v>53522.585520000001</v>
      </c>
      <c r="L42" s="146">
        <f t="shared" si="10"/>
        <v>0.36722061767185227</v>
      </c>
      <c r="M42" s="40"/>
      <c r="N42" s="20"/>
      <c r="O42" s="186"/>
    </row>
    <row r="43" spans="1:15" x14ac:dyDescent="0.2">
      <c r="A43" s="262"/>
      <c r="B43" s="264"/>
      <c r="C43" s="143">
        <v>43</v>
      </c>
      <c r="D43" s="143">
        <v>40086</v>
      </c>
      <c r="E43" s="144">
        <f t="shared" si="0"/>
        <v>3340.5</v>
      </c>
      <c r="F43" s="145">
        <f t="shared" si="6"/>
        <v>2660.17</v>
      </c>
      <c r="G43" s="145">
        <f t="shared" si="7"/>
        <v>367.10346000000004</v>
      </c>
      <c r="H43" s="145">
        <f t="shared" si="1"/>
        <v>4405.2415200000005</v>
      </c>
      <c r="I43" s="145">
        <f t="shared" si="8"/>
        <v>10342.188</v>
      </c>
      <c r="J43" s="145">
        <f t="shared" si="9"/>
        <v>44491.241520000003</v>
      </c>
      <c r="K43" s="145">
        <f t="shared" si="4"/>
        <v>54833.429520000005</v>
      </c>
      <c r="L43" s="146">
        <f t="shared" si="10"/>
        <v>0.36789476425684792</v>
      </c>
      <c r="M43" s="40"/>
      <c r="N43" s="20"/>
      <c r="O43" s="186"/>
    </row>
    <row r="44" spans="1:15" x14ac:dyDescent="0.2">
      <c r="A44" s="262"/>
      <c r="B44" s="264"/>
      <c r="C44" s="143">
        <v>44</v>
      </c>
      <c r="D44" s="143">
        <v>41025</v>
      </c>
      <c r="E44" s="144">
        <f t="shared" si="0"/>
        <v>3418.75</v>
      </c>
      <c r="F44" s="145">
        <f t="shared" si="6"/>
        <v>2738.42</v>
      </c>
      <c r="G44" s="145">
        <f t="shared" si="7"/>
        <v>377.90196000000003</v>
      </c>
      <c r="H44" s="145">
        <f t="shared" si="1"/>
        <v>4534.8235199999999</v>
      </c>
      <c r="I44" s="145">
        <f t="shared" si="8"/>
        <v>10584.45</v>
      </c>
      <c r="J44" s="145">
        <f t="shared" si="9"/>
        <v>45559.823519999998</v>
      </c>
      <c r="K44" s="145">
        <f t="shared" si="4"/>
        <v>56144.273520000002</v>
      </c>
      <c r="L44" s="146">
        <f t="shared" si="10"/>
        <v>0.36853805045703847</v>
      </c>
      <c r="M44" s="40"/>
      <c r="N44" s="20"/>
      <c r="O44" s="186"/>
    </row>
    <row r="45" spans="1:15" x14ac:dyDescent="0.2">
      <c r="A45" s="262"/>
      <c r="B45" s="264"/>
      <c r="C45" s="143">
        <v>45</v>
      </c>
      <c r="D45" s="143">
        <v>41898</v>
      </c>
      <c r="E45" s="144">
        <f t="shared" si="0"/>
        <v>3491.5</v>
      </c>
      <c r="F45" s="145">
        <f t="shared" si="6"/>
        <v>2811.17</v>
      </c>
      <c r="G45" s="145">
        <f t="shared" si="7"/>
        <v>387.94146000000006</v>
      </c>
      <c r="H45" s="145">
        <f t="shared" si="1"/>
        <v>4655.297520000001</v>
      </c>
      <c r="I45" s="145">
        <f t="shared" si="8"/>
        <v>10809.684000000001</v>
      </c>
      <c r="J45" s="145">
        <f t="shared" si="9"/>
        <v>46553.29752</v>
      </c>
      <c r="K45" s="145">
        <f t="shared" si="4"/>
        <v>57362.981520000001</v>
      </c>
      <c r="L45" s="146">
        <f t="shared" si="10"/>
        <v>0.36911025633681799</v>
      </c>
      <c r="M45" s="40"/>
      <c r="N45" s="20"/>
      <c r="O45" s="186"/>
    </row>
    <row r="46" spans="1:15" x14ac:dyDescent="0.2">
      <c r="A46" s="262"/>
      <c r="B46" s="264"/>
      <c r="C46" s="143">
        <v>46</v>
      </c>
      <c r="D46" s="143">
        <v>42876</v>
      </c>
      <c r="E46" s="144">
        <f t="shared" si="0"/>
        <v>3573</v>
      </c>
      <c r="F46" s="145">
        <f t="shared" si="6"/>
        <v>2892.67</v>
      </c>
      <c r="G46" s="145">
        <f t="shared" si="7"/>
        <v>399.18846000000002</v>
      </c>
      <c r="H46" s="145">
        <f t="shared" si="1"/>
        <v>4790.26152</v>
      </c>
      <c r="I46" s="145">
        <f t="shared" si="8"/>
        <v>11062.008</v>
      </c>
      <c r="J46" s="145">
        <f t="shared" si="9"/>
        <v>47666.26152</v>
      </c>
      <c r="K46" s="145">
        <f t="shared" si="4"/>
        <v>58728.269520000002</v>
      </c>
      <c r="L46" s="146">
        <f t="shared" si="10"/>
        <v>0.36972361041141899</v>
      </c>
      <c r="M46" s="40"/>
      <c r="N46" s="20"/>
      <c r="O46" s="186"/>
    </row>
    <row r="47" spans="1:15" x14ac:dyDescent="0.2">
      <c r="A47" s="262"/>
      <c r="B47" s="264"/>
      <c r="C47" s="143">
        <v>47</v>
      </c>
      <c r="D47" s="143">
        <v>43815</v>
      </c>
      <c r="E47" s="144">
        <f t="shared" si="0"/>
        <v>3651.25</v>
      </c>
      <c r="F47" s="145">
        <f t="shared" si="6"/>
        <v>2970.92</v>
      </c>
      <c r="G47" s="145">
        <f t="shared" si="7"/>
        <v>409.98696000000007</v>
      </c>
      <c r="H47" s="145">
        <f t="shared" si="1"/>
        <v>4919.8435200000004</v>
      </c>
      <c r="I47" s="145">
        <f t="shared" si="8"/>
        <v>11304.27</v>
      </c>
      <c r="J47" s="145">
        <f t="shared" si="9"/>
        <v>48734.843520000002</v>
      </c>
      <c r="K47" s="145">
        <f t="shared" si="4"/>
        <v>60039.113519999999</v>
      </c>
      <c r="L47" s="146">
        <f t="shared" si="10"/>
        <v>0.37028674015748031</v>
      </c>
      <c r="M47" s="40"/>
      <c r="N47" s="20"/>
      <c r="O47" s="186"/>
    </row>
    <row r="48" spans="1:15" x14ac:dyDescent="0.2">
      <c r="A48" s="262"/>
      <c r="B48" s="264"/>
      <c r="C48" s="143">
        <v>48</v>
      </c>
      <c r="D48" s="143">
        <v>44751</v>
      </c>
      <c r="E48" s="144">
        <f t="shared" si="0"/>
        <v>3729.25</v>
      </c>
      <c r="F48" s="145">
        <f t="shared" si="6"/>
        <v>3048.92</v>
      </c>
      <c r="G48" s="145">
        <f t="shared" si="7"/>
        <v>420.75096000000002</v>
      </c>
      <c r="H48" s="145">
        <f t="shared" si="1"/>
        <v>5049.01152</v>
      </c>
      <c r="I48" s="145">
        <f t="shared" si="8"/>
        <v>11545.758</v>
      </c>
      <c r="J48" s="145">
        <f t="shared" si="9"/>
        <v>49800.01152</v>
      </c>
      <c r="K48" s="145">
        <f t="shared" si="4"/>
        <v>61345.769520000002</v>
      </c>
      <c r="L48" s="146">
        <f t="shared" si="10"/>
        <v>0.37082455185358992</v>
      </c>
      <c r="M48" s="40"/>
      <c r="N48" s="20"/>
      <c r="O48" s="186"/>
    </row>
    <row r="49" spans="1:15" ht="13.5" thickBot="1" x14ac:dyDescent="0.25">
      <c r="A49" s="263"/>
      <c r="B49" s="264"/>
      <c r="C49" s="147">
        <v>49</v>
      </c>
      <c r="D49" s="147">
        <v>45666</v>
      </c>
      <c r="E49" s="152">
        <f t="shared" si="0"/>
        <v>3805.5</v>
      </c>
      <c r="F49" s="218">
        <f t="shared" si="6"/>
        <v>3125.17</v>
      </c>
      <c r="G49" s="218">
        <f t="shared" si="7"/>
        <v>431.27346000000006</v>
      </c>
      <c r="H49" s="150">
        <f t="shared" si="1"/>
        <v>5175.2815200000005</v>
      </c>
      <c r="I49" s="150">
        <f t="shared" si="8"/>
        <v>11781.828</v>
      </c>
      <c r="J49" s="150">
        <f t="shared" si="9"/>
        <v>50841.281520000004</v>
      </c>
      <c r="K49" s="150">
        <f t="shared" si="4"/>
        <v>62623.109520000005</v>
      </c>
      <c r="L49" s="154">
        <f t="shared" si="10"/>
        <v>0.37132898699251093</v>
      </c>
      <c r="M49" s="40"/>
      <c r="N49" s="20"/>
      <c r="O49" s="186"/>
    </row>
    <row r="50" spans="1:15" x14ac:dyDescent="0.2">
      <c r="A50" s="251" t="s">
        <v>155</v>
      </c>
      <c r="B50" s="151"/>
      <c r="C50" s="144">
        <v>50</v>
      </c>
      <c r="D50" s="144">
        <v>46608</v>
      </c>
      <c r="E50" s="144">
        <f t="shared" si="0"/>
        <v>3884</v>
      </c>
      <c r="F50" s="145">
        <f t="shared" si="6"/>
        <v>3203.67</v>
      </c>
      <c r="G50" s="145">
        <f t="shared" si="7"/>
        <v>442.10646000000003</v>
      </c>
      <c r="H50" s="145">
        <f t="shared" si="1"/>
        <v>5305.2775200000005</v>
      </c>
      <c r="I50" s="145">
        <f t="shared" si="8"/>
        <v>12024.864</v>
      </c>
      <c r="J50" s="145">
        <f t="shared" si="9"/>
        <v>51913.277520000003</v>
      </c>
      <c r="K50" s="145">
        <f t="shared" si="4"/>
        <v>63938.141520000005</v>
      </c>
      <c r="L50" s="146">
        <f t="shared" si="10"/>
        <v>0.37182761585993829</v>
      </c>
      <c r="M50" s="40"/>
      <c r="N50" s="20"/>
      <c r="O50" s="186"/>
    </row>
    <row r="51" spans="1:15" x14ac:dyDescent="0.2">
      <c r="A51" s="252"/>
      <c r="B51" s="209"/>
      <c r="C51" s="144">
        <v>51</v>
      </c>
      <c r="D51" s="144">
        <v>47544</v>
      </c>
      <c r="E51" s="144">
        <f t="shared" si="0"/>
        <v>3962</v>
      </c>
      <c r="F51" s="145">
        <f t="shared" si="6"/>
        <v>3281.67</v>
      </c>
      <c r="G51" s="145">
        <f t="shared" si="7"/>
        <v>452.87046000000004</v>
      </c>
      <c r="H51" s="145">
        <f t="shared" si="1"/>
        <v>5434.4455200000002</v>
      </c>
      <c r="I51" s="145">
        <f t="shared" si="8"/>
        <v>12266.352000000001</v>
      </c>
      <c r="J51" s="145">
        <f t="shared" si="9"/>
        <v>52978.445520000001</v>
      </c>
      <c r="K51" s="145">
        <f t="shared" si="4"/>
        <v>65244.79752</v>
      </c>
      <c r="L51" s="146">
        <f t="shared" si="10"/>
        <v>0.37230349823321557</v>
      </c>
      <c r="M51" s="40"/>
      <c r="N51" s="20"/>
      <c r="O51" s="186"/>
    </row>
    <row r="52" spans="1:15" x14ac:dyDescent="0.2">
      <c r="A52" s="252"/>
      <c r="B52" s="209"/>
      <c r="C52" s="144">
        <v>52</v>
      </c>
      <c r="D52" s="144">
        <v>48489</v>
      </c>
      <c r="E52" s="144">
        <f t="shared" si="0"/>
        <v>4040.75</v>
      </c>
      <c r="F52" s="145">
        <f t="shared" si="6"/>
        <v>3360.42</v>
      </c>
      <c r="G52" s="145">
        <f t="shared" si="7"/>
        <v>463.73796000000004</v>
      </c>
      <c r="H52" s="145">
        <f t="shared" si="1"/>
        <v>5564.855520000001</v>
      </c>
      <c r="I52" s="145">
        <f t="shared" si="8"/>
        <v>12510.162</v>
      </c>
      <c r="J52" s="145">
        <f t="shared" si="9"/>
        <v>54053.855519999997</v>
      </c>
      <c r="K52" s="145">
        <f t="shared" si="4"/>
        <v>66564.017519999994</v>
      </c>
      <c r="L52" s="146">
        <f t="shared" si="10"/>
        <v>0.37276531831961873</v>
      </c>
      <c r="M52" s="40"/>
      <c r="N52" s="20"/>
      <c r="O52" s="186"/>
    </row>
    <row r="53" spans="1:15" x14ac:dyDescent="0.2">
      <c r="A53" s="252"/>
      <c r="B53" s="209"/>
      <c r="C53" s="144">
        <v>53</v>
      </c>
      <c r="D53" s="144">
        <v>49452</v>
      </c>
      <c r="E53" s="144">
        <f t="shared" si="0"/>
        <v>4121</v>
      </c>
      <c r="F53" s="145">
        <f t="shared" si="6"/>
        <v>3440.67</v>
      </c>
      <c r="G53" s="145">
        <f t="shared" si="7"/>
        <v>474.81246000000004</v>
      </c>
      <c r="H53" s="145">
        <f t="shared" si="1"/>
        <v>5697.7495200000003</v>
      </c>
      <c r="I53" s="145">
        <f t="shared" si="8"/>
        <v>12758.616</v>
      </c>
      <c r="J53" s="145">
        <f t="shared" si="9"/>
        <v>55149.749519999998</v>
      </c>
      <c r="K53" s="145">
        <f t="shared" si="4"/>
        <v>67908.365519999992</v>
      </c>
      <c r="L53" s="146">
        <f t="shared" si="10"/>
        <v>0.37321777723853417</v>
      </c>
      <c r="M53" s="40"/>
      <c r="N53" s="20"/>
      <c r="O53" s="186"/>
    </row>
    <row r="54" spans="1:15" x14ac:dyDescent="0.2">
      <c r="A54" s="252"/>
      <c r="B54" s="254" t="s">
        <v>156</v>
      </c>
      <c r="C54" s="144">
        <v>54</v>
      </c>
      <c r="D54" s="144">
        <v>50445</v>
      </c>
      <c r="E54" s="144">
        <f t="shared" si="0"/>
        <v>4203.75</v>
      </c>
      <c r="F54" s="145">
        <f t="shared" si="6"/>
        <v>3523.42</v>
      </c>
      <c r="G54" s="145">
        <f t="shared" si="7"/>
        <v>486.23196000000007</v>
      </c>
      <c r="H54" s="145">
        <f t="shared" si="1"/>
        <v>5834.7835200000009</v>
      </c>
      <c r="I54" s="145">
        <f t="shared" si="8"/>
        <v>13014.81</v>
      </c>
      <c r="J54" s="145">
        <f t="shared" si="9"/>
        <v>56279.783519999997</v>
      </c>
      <c r="K54" s="145">
        <f t="shared" si="4"/>
        <v>69294.593519999995</v>
      </c>
      <c r="L54" s="146">
        <f t="shared" si="10"/>
        <v>0.37366624085637812</v>
      </c>
      <c r="M54" s="40"/>
      <c r="N54" s="20"/>
      <c r="O54" s="186"/>
    </row>
    <row r="55" spans="1:15" x14ac:dyDescent="0.2">
      <c r="A55" s="252"/>
      <c r="B55" s="255"/>
      <c r="C55" s="144">
        <v>55</v>
      </c>
      <c r="D55" s="144">
        <v>51465</v>
      </c>
      <c r="E55" s="144">
        <f t="shared" si="0"/>
        <v>4288.75</v>
      </c>
      <c r="F55" s="145">
        <f t="shared" si="6"/>
        <v>3608.42</v>
      </c>
      <c r="G55" s="145">
        <f t="shared" si="7"/>
        <v>497.96196000000003</v>
      </c>
      <c r="H55" s="145">
        <f t="shared" si="1"/>
        <v>5975.5435200000002</v>
      </c>
      <c r="I55" s="145">
        <f t="shared" si="8"/>
        <v>13277.970000000001</v>
      </c>
      <c r="J55" s="145">
        <f t="shared" si="9"/>
        <v>57440.543519999999</v>
      </c>
      <c r="K55" s="145">
        <f t="shared" si="4"/>
        <v>70718.513520000008</v>
      </c>
      <c r="L55" s="146">
        <f t="shared" si="10"/>
        <v>0.3741088802098515</v>
      </c>
      <c r="M55" s="40"/>
      <c r="N55" s="20"/>
      <c r="O55" s="186"/>
    </row>
    <row r="56" spans="1:15" x14ac:dyDescent="0.2">
      <c r="A56" s="252"/>
      <c r="B56" s="255"/>
      <c r="C56" s="144">
        <v>56</v>
      </c>
      <c r="D56" s="144">
        <v>52476</v>
      </c>
      <c r="E56" s="144">
        <f t="shared" si="0"/>
        <v>4373</v>
      </c>
      <c r="F56" s="145">
        <f t="shared" si="6"/>
        <v>3692.67</v>
      </c>
      <c r="G56" s="145">
        <f t="shared" si="7"/>
        <v>509.58846000000005</v>
      </c>
      <c r="H56" s="145">
        <f t="shared" si="1"/>
        <v>6115.0615200000011</v>
      </c>
      <c r="I56" s="145">
        <f t="shared" si="8"/>
        <v>13538.808000000001</v>
      </c>
      <c r="J56" s="145">
        <f t="shared" si="9"/>
        <v>58591.061520000003</v>
      </c>
      <c r="K56" s="145">
        <f t="shared" si="4"/>
        <v>72129.869520000007</v>
      </c>
      <c r="L56" s="146">
        <f t="shared" si="10"/>
        <v>0.37453063343242637</v>
      </c>
      <c r="M56" s="40"/>
      <c r="N56" s="20"/>
      <c r="O56" s="186"/>
    </row>
    <row r="57" spans="1:15" x14ac:dyDescent="0.2">
      <c r="A57" s="252"/>
      <c r="B57" s="255"/>
      <c r="C57" s="144">
        <v>57</v>
      </c>
      <c r="D57" s="144">
        <v>53478</v>
      </c>
      <c r="E57" s="144">
        <f t="shared" si="0"/>
        <v>4456.5</v>
      </c>
      <c r="F57" s="145">
        <f t="shared" si="6"/>
        <v>3776.17</v>
      </c>
      <c r="G57" s="145">
        <f t="shared" si="7"/>
        <v>521.11146000000008</v>
      </c>
      <c r="H57" s="145">
        <f t="shared" si="1"/>
        <v>6253.3375200000009</v>
      </c>
      <c r="I57" s="145">
        <f t="shared" si="8"/>
        <v>13797.324000000001</v>
      </c>
      <c r="J57" s="145">
        <f t="shared" si="9"/>
        <v>59731.337520000001</v>
      </c>
      <c r="K57" s="145">
        <f t="shared" si="4"/>
        <v>73528.661519999994</v>
      </c>
      <c r="L57" s="146">
        <f t="shared" si="10"/>
        <v>0.37493289801413654</v>
      </c>
      <c r="M57" s="40"/>
      <c r="N57" s="20"/>
      <c r="O57" s="186"/>
    </row>
    <row r="58" spans="1:15" x14ac:dyDescent="0.2">
      <c r="A58" s="252"/>
      <c r="B58" s="255"/>
      <c r="C58" s="144">
        <v>58</v>
      </c>
      <c r="D58" s="144">
        <v>54480</v>
      </c>
      <c r="E58" s="144">
        <f t="shared" si="0"/>
        <v>4540</v>
      </c>
      <c r="F58" s="145">
        <f t="shared" si="6"/>
        <v>3859.67</v>
      </c>
      <c r="G58" s="145">
        <f t="shared" si="7"/>
        <v>532.6344600000001</v>
      </c>
      <c r="H58" s="145">
        <f t="shared" si="1"/>
        <v>6391.6135200000008</v>
      </c>
      <c r="I58" s="145">
        <f t="shared" si="8"/>
        <v>14055.84</v>
      </c>
      <c r="J58" s="145">
        <f t="shared" si="9"/>
        <v>60871.613519999999</v>
      </c>
      <c r="K58" s="145">
        <f t="shared" si="4"/>
        <v>74927.453519999995</v>
      </c>
      <c r="L58" s="146">
        <f t="shared" si="10"/>
        <v>0.37532036563876642</v>
      </c>
      <c r="M58" s="40"/>
      <c r="N58" s="20"/>
      <c r="O58" s="186"/>
    </row>
    <row r="59" spans="1:15" x14ac:dyDescent="0.2">
      <c r="A59" s="252"/>
      <c r="B59" s="255"/>
      <c r="C59" s="144">
        <v>59</v>
      </c>
      <c r="D59" s="144">
        <v>55494</v>
      </c>
      <c r="E59" s="144">
        <f t="shared" si="0"/>
        <v>4624.5</v>
      </c>
      <c r="F59" s="145">
        <f t="shared" si="6"/>
        <v>3944.17</v>
      </c>
      <c r="G59" s="145">
        <f t="shared" si="7"/>
        <v>544.29546000000005</v>
      </c>
      <c r="H59" s="145">
        <f t="shared" si="1"/>
        <v>6531.5455200000006</v>
      </c>
      <c r="I59" s="145">
        <f t="shared" si="8"/>
        <v>14317.452000000001</v>
      </c>
      <c r="J59" s="145">
        <f t="shared" si="9"/>
        <v>62025.54552</v>
      </c>
      <c r="K59" s="145">
        <f t="shared" si="4"/>
        <v>76342.997520000004</v>
      </c>
      <c r="L59" s="146">
        <f t="shared" si="10"/>
        <v>0.37569822899772959</v>
      </c>
      <c r="M59" s="40"/>
      <c r="N59" s="20"/>
      <c r="O59" s="186"/>
    </row>
    <row r="60" spans="1:15" x14ac:dyDescent="0.2">
      <c r="A60" s="252"/>
      <c r="B60" s="255"/>
      <c r="C60" s="144">
        <v>60</v>
      </c>
      <c r="D60" s="144">
        <v>56496</v>
      </c>
      <c r="E60" s="144">
        <f t="shared" si="0"/>
        <v>4708</v>
      </c>
      <c r="F60" s="145">
        <f t="shared" si="6"/>
        <v>4027.67</v>
      </c>
      <c r="G60" s="145">
        <f t="shared" si="7"/>
        <v>555.81846000000007</v>
      </c>
      <c r="H60" s="145">
        <f t="shared" si="1"/>
        <v>6669.8215200000013</v>
      </c>
      <c r="I60" s="145">
        <f t="shared" si="8"/>
        <v>14575.968000000001</v>
      </c>
      <c r="J60" s="145">
        <f t="shared" si="9"/>
        <v>63165.821519999998</v>
      </c>
      <c r="K60" s="145">
        <f t="shared" si="4"/>
        <v>77741.789519999991</v>
      </c>
      <c r="L60" s="146">
        <f t="shared" si="10"/>
        <v>0.37605829651656741</v>
      </c>
      <c r="M60" s="40"/>
      <c r="N60" s="20"/>
      <c r="O60" s="186"/>
    </row>
    <row r="61" spans="1:15" x14ac:dyDescent="0.2">
      <c r="A61" s="252"/>
      <c r="B61" s="255"/>
      <c r="C61" s="144">
        <v>61</v>
      </c>
      <c r="D61" s="144">
        <v>57501</v>
      </c>
      <c r="E61" s="144">
        <f t="shared" si="0"/>
        <v>4791.75</v>
      </c>
      <c r="F61" s="145">
        <f t="shared" si="6"/>
        <v>4111.42</v>
      </c>
      <c r="G61" s="145">
        <f t="shared" si="7"/>
        <v>567.37596000000008</v>
      </c>
      <c r="H61" s="145">
        <f t="shared" si="1"/>
        <v>6808.5115200000009</v>
      </c>
      <c r="I61" s="145">
        <f t="shared" si="8"/>
        <v>14835.258</v>
      </c>
      <c r="J61" s="145">
        <f t="shared" si="9"/>
        <v>64309.51152</v>
      </c>
      <c r="K61" s="145">
        <f t="shared" si="4"/>
        <v>79144.769520000002</v>
      </c>
      <c r="L61" s="146">
        <f t="shared" si="10"/>
        <v>0.37640683675066522</v>
      </c>
      <c r="M61" s="40"/>
      <c r="N61" s="20"/>
      <c r="O61" s="186"/>
    </row>
    <row r="62" spans="1:15" x14ac:dyDescent="0.2">
      <c r="A62" s="252"/>
      <c r="B62" s="255"/>
      <c r="C62" s="144">
        <v>62</v>
      </c>
      <c r="D62" s="144">
        <v>58515</v>
      </c>
      <c r="E62" s="144">
        <f t="shared" si="0"/>
        <v>4876.25</v>
      </c>
      <c r="F62" s="145">
        <f t="shared" si="6"/>
        <v>4195.92</v>
      </c>
      <c r="G62" s="145">
        <f t="shared" si="7"/>
        <v>579.03696000000002</v>
      </c>
      <c r="H62" s="145">
        <f t="shared" si="1"/>
        <v>6948.4435200000007</v>
      </c>
      <c r="I62" s="145">
        <f t="shared" si="8"/>
        <v>15096.87</v>
      </c>
      <c r="J62" s="145">
        <f t="shared" si="9"/>
        <v>65463.443520000001</v>
      </c>
      <c r="K62" s="145">
        <f t="shared" si="4"/>
        <v>80560.313519999996</v>
      </c>
      <c r="L62" s="146">
        <f t="shared" si="10"/>
        <v>0.3767463645219174</v>
      </c>
      <c r="M62" s="40"/>
      <c r="N62" s="20"/>
      <c r="O62" s="186"/>
    </row>
    <row r="63" spans="1:15" x14ac:dyDescent="0.2">
      <c r="A63" s="252"/>
      <c r="B63" s="255"/>
      <c r="C63" s="144">
        <v>63</v>
      </c>
      <c r="D63" s="144">
        <v>59523</v>
      </c>
      <c r="E63" s="144">
        <f t="shared" si="0"/>
        <v>4960.25</v>
      </c>
      <c r="F63" s="145">
        <f t="shared" si="6"/>
        <v>4279.92</v>
      </c>
      <c r="G63" s="145">
        <f t="shared" si="7"/>
        <v>590.62896000000001</v>
      </c>
      <c r="H63" s="145">
        <f t="shared" si="1"/>
        <v>7087.5475200000001</v>
      </c>
      <c r="I63" s="145">
        <f t="shared" si="8"/>
        <v>15356.934000000001</v>
      </c>
      <c r="J63" s="145">
        <f t="shared" si="9"/>
        <v>66610.547519999993</v>
      </c>
      <c r="K63" s="145">
        <f t="shared" si="4"/>
        <v>81967.481520000001</v>
      </c>
      <c r="L63" s="146">
        <f t="shared" si="10"/>
        <v>0.37707241772088101</v>
      </c>
      <c r="M63" s="40"/>
      <c r="N63" s="20"/>
      <c r="O63" s="186"/>
    </row>
    <row r="64" spans="1:15" x14ac:dyDescent="0.2">
      <c r="A64" s="252"/>
      <c r="B64" s="255"/>
      <c r="C64" s="144">
        <v>64</v>
      </c>
      <c r="D64" s="144">
        <v>60525</v>
      </c>
      <c r="E64" s="144">
        <f t="shared" si="0"/>
        <v>5043.75</v>
      </c>
      <c r="F64" s="145">
        <f t="shared" si="6"/>
        <v>4363.42</v>
      </c>
      <c r="G64" s="145">
        <f t="shared" si="7"/>
        <v>602.15196000000003</v>
      </c>
      <c r="H64" s="145">
        <f t="shared" si="1"/>
        <v>7225.8235199999999</v>
      </c>
      <c r="I64" s="145">
        <f t="shared" si="8"/>
        <v>15615.45</v>
      </c>
      <c r="J64" s="145">
        <f t="shared" si="9"/>
        <v>67750.823520000005</v>
      </c>
      <c r="K64" s="145">
        <f t="shared" si="4"/>
        <v>83366.273520000002</v>
      </c>
      <c r="L64" s="146">
        <f t="shared" si="10"/>
        <v>0.37738576654275097</v>
      </c>
      <c r="M64" s="40"/>
      <c r="N64" s="20"/>
      <c r="O64" s="186"/>
    </row>
    <row r="65" spans="1:15" x14ac:dyDescent="0.2">
      <c r="A65" s="252"/>
      <c r="B65" s="255"/>
      <c r="C65" s="144">
        <v>65</v>
      </c>
      <c r="D65" s="144">
        <v>61536</v>
      </c>
      <c r="E65" s="144">
        <f t="shared" si="0"/>
        <v>5128</v>
      </c>
      <c r="F65" s="145">
        <f t="shared" si="6"/>
        <v>4447.67</v>
      </c>
      <c r="G65" s="145">
        <f t="shared" si="7"/>
        <v>613.77846000000011</v>
      </c>
      <c r="H65" s="145">
        <f t="shared" si="1"/>
        <v>7365.3415200000018</v>
      </c>
      <c r="I65" s="145">
        <f t="shared" si="8"/>
        <v>15876.288</v>
      </c>
      <c r="J65" s="145">
        <f t="shared" si="9"/>
        <v>68901.341520000002</v>
      </c>
      <c r="K65" s="145">
        <f t="shared" si="4"/>
        <v>84777.629520000002</v>
      </c>
      <c r="L65" s="146">
        <f t="shared" si="10"/>
        <v>0.37769158736349456</v>
      </c>
      <c r="M65" s="40"/>
      <c r="N65" s="20"/>
      <c r="O65" s="186"/>
    </row>
    <row r="66" spans="1:15" x14ac:dyDescent="0.2">
      <c r="A66" s="252"/>
      <c r="B66" s="255"/>
      <c r="C66" s="144">
        <v>66</v>
      </c>
      <c r="D66" s="144">
        <v>62829</v>
      </c>
      <c r="E66" s="144">
        <f t="shared" si="0"/>
        <v>5235.75</v>
      </c>
      <c r="F66" s="145">
        <f t="shared" si="6"/>
        <v>4555.42</v>
      </c>
      <c r="G66" s="145">
        <f t="shared" si="7"/>
        <v>628.64796000000001</v>
      </c>
      <c r="H66" s="145">
        <f t="shared" si="1"/>
        <v>7543.7755200000001</v>
      </c>
      <c r="I66" s="145">
        <f t="shared" si="8"/>
        <v>16209.882</v>
      </c>
      <c r="J66" s="145">
        <f t="shared" si="9"/>
        <v>70372.775519999996</v>
      </c>
      <c r="K66" s="145">
        <f t="shared" si="4"/>
        <v>86582.657519999993</v>
      </c>
      <c r="L66" s="146">
        <f t="shared" si="10"/>
        <v>0.37806836842859176</v>
      </c>
      <c r="M66" s="40"/>
      <c r="N66" s="20"/>
      <c r="O66" s="186"/>
    </row>
    <row r="67" spans="1:15" x14ac:dyDescent="0.2">
      <c r="A67" s="252"/>
      <c r="B67" s="255"/>
      <c r="C67" s="144">
        <v>67</v>
      </c>
      <c r="D67" s="144">
        <v>64140</v>
      </c>
      <c r="E67" s="144">
        <f t="shared" si="0"/>
        <v>5345</v>
      </c>
      <c r="F67" s="145">
        <f t="shared" si="6"/>
        <v>4664.67</v>
      </c>
      <c r="G67" s="145">
        <f t="shared" si="7"/>
        <v>643.72446000000002</v>
      </c>
      <c r="H67" s="145">
        <f t="shared" si="1"/>
        <v>7724.6935200000007</v>
      </c>
      <c r="I67" s="145">
        <f t="shared" si="8"/>
        <v>16548.12</v>
      </c>
      <c r="J67" s="145">
        <f t="shared" si="9"/>
        <v>71864.693520000001</v>
      </c>
      <c r="K67" s="145">
        <f t="shared" si="4"/>
        <v>88412.813519999996</v>
      </c>
      <c r="L67" s="146">
        <f t="shared" si="10"/>
        <v>0.37843488493919547</v>
      </c>
      <c r="M67" s="40"/>
      <c r="N67" s="20"/>
      <c r="O67" s="186"/>
    </row>
    <row r="68" spans="1:15" x14ac:dyDescent="0.2">
      <c r="A68" s="252"/>
      <c r="B68" s="255"/>
      <c r="C68" s="144">
        <v>68</v>
      </c>
      <c r="D68" s="144">
        <v>65481</v>
      </c>
      <c r="E68" s="144">
        <f t="shared" si="0"/>
        <v>5456.75</v>
      </c>
      <c r="F68" s="145">
        <f t="shared" si="6"/>
        <v>4776.42</v>
      </c>
      <c r="G68" s="145">
        <f t="shared" si="7"/>
        <v>659.14596000000006</v>
      </c>
      <c r="H68" s="145">
        <f>G68*12</f>
        <v>7909.7515200000007</v>
      </c>
      <c r="I68" s="145">
        <f t="shared" si="8"/>
        <v>16894.098000000002</v>
      </c>
      <c r="J68" s="145">
        <f t="shared" si="9"/>
        <v>73390.751520000005</v>
      </c>
      <c r="K68" s="145">
        <f t="shared" si="4"/>
        <v>90284.849520000003</v>
      </c>
      <c r="L68" s="146">
        <f t="shared" si="10"/>
        <v>0.37879460484720762</v>
      </c>
      <c r="M68" s="40"/>
      <c r="N68" s="20"/>
      <c r="O68" s="186"/>
    </row>
    <row r="69" spans="1:15" x14ac:dyDescent="0.2">
      <c r="A69" s="252"/>
      <c r="B69" s="255"/>
      <c r="C69" s="144">
        <v>69</v>
      </c>
      <c r="D69" s="144">
        <v>66861</v>
      </c>
      <c r="E69" s="144">
        <f t="shared" si="0"/>
        <v>5571.75</v>
      </c>
      <c r="F69" s="145">
        <f t="shared" si="6"/>
        <v>4891.42</v>
      </c>
      <c r="G69" s="145">
        <f t="shared" si="7"/>
        <v>675.01596000000006</v>
      </c>
      <c r="H69" s="145">
        <f>G69*12</f>
        <v>8100.1915200000003</v>
      </c>
      <c r="I69" s="145">
        <f t="shared" si="8"/>
        <v>17250.137999999999</v>
      </c>
      <c r="J69" s="145">
        <f t="shared" si="9"/>
        <v>74961.191519999993</v>
      </c>
      <c r="K69" s="145">
        <f t="shared" si="4"/>
        <v>92211.329519999999</v>
      </c>
      <c r="L69" s="146">
        <f t="shared" si="10"/>
        <v>0.37914972136222908</v>
      </c>
      <c r="M69" s="40"/>
      <c r="N69" s="20"/>
      <c r="O69" s="186"/>
    </row>
    <row r="70" spans="1:15" ht="13.5" thickBot="1" x14ac:dyDescent="0.25">
      <c r="A70" s="253"/>
      <c r="B70" s="256"/>
      <c r="C70" s="155">
        <v>70</v>
      </c>
      <c r="D70" s="152">
        <v>68259</v>
      </c>
      <c r="E70" s="152">
        <f>D70/12</f>
        <v>5688.25</v>
      </c>
      <c r="F70" s="218">
        <f t="shared" si="6"/>
        <v>5007.92</v>
      </c>
      <c r="G70" s="218">
        <f t="shared" si="7"/>
        <v>691.09296000000006</v>
      </c>
      <c r="H70" s="150">
        <f>G70*12</f>
        <v>8293.1155200000012</v>
      </c>
      <c r="I70" s="150">
        <f t="shared" ref="I70" si="11">D70*$I$5</f>
        <v>17610.822</v>
      </c>
      <c r="J70" s="150">
        <f t="shared" si="9"/>
        <v>76552.115520000007</v>
      </c>
      <c r="K70" s="150">
        <f>I70+J70</f>
        <v>94162.937520000007</v>
      </c>
      <c r="L70" s="154">
        <f t="shared" ref="L70" si="12">(K70-D70)/D70</f>
        <v>0.37949482881378288</v>
      </c>
      <c r="M70" s="40"/>
      <c r="N70" s="20"/>
      <c r="O70" s="186"/>
    </row>
    <row r="71" spans="1:15" x14ac:dyDescent="0.2">
      <c r="A71" s="210"/>
      <c r="B71" s="210"/>
      <c r="C71" s="210"/>
      <c r="D71" s="210"/>
      <c r="E71" s="210"/>
      <c r="F71" s="40"/>
      <c r="G71" s="210"/>
      <c r="H71" s="210"/>
      <c r="I71" s="210"/>
      <c r="J71" s="210"/>
      <c r="K71" s="210"/>
      <c r="L71" s="210"/>
      <c r="M71" s="40"/>
      <c r="N71" s="187"/>
      <c r="O71" s="40"/>
    </row>
    <row r="72" spans="1:15" x14ac:dyDescent="0.2">
      <c r="A72" s="210"/>
      <c r="B72" s="210"/>
      <c r="C72" s="210"/>
      <c r="D72" s="210"/>
      <c r="E72" s="210"/>
      <c r="F72" s="40"/>
      <c r="G72" s="210"/>
      <c r="H72" s="210"/>
      <c r="I72" s="210"/>
      <c r="J72" s="210"/>
      <c r="K72" s="210"/>
      <c r="L72" s="210"/>
      <c r="M72" s="40"/>
      <c r="N72" s="187"/>
      <c r="O72" s="40"/>
    </row>
    <row r="73" spans="1:15" x14ac:dyDescent="0.2">
      <c r="A73" s="210"/>
      <c r="B73" s="210"/>
      <c r="C73" s="210"/>
      <c r="D73" s="210"/>
      <c r="E73" s="210"/>
      <c r="F73" s="40"/>
      <c r="G73" s="210"/>
      <c r="H73" s="210"/>
      <c r="I73" s="210"/>
      <c r="J73" s="210"/>
      <c r="K73" s="210"/>
      <c r="L73" s="210"/>
      <c r="M73" s="40"/>
      <c r="N73" s="187"/>
      <c r="O73" s="40"/>
    </row>
    <row r="74" spans="1:15" x14ac:dyDescent="0.2">
      <c r="A74" s="210"/>
      <c r="B74" s="210"/>
      <c r="C74" s="210"/>
      <c r="D74" s="210"/>
      <c r="E74" s="210"/>
      <c r="F74" s="40"/>
      <c r="G74" s="210"/>
      <c r="H74" s="210"/>
      <c r="I74" s="210"/>
      <c r="J74" s="210"/>
      <c r="K74" s="210"/>
      <c r="L74" s="210"/>
      <c r="M74" s="40"/>
      <c r="N74" s="187"/>
      <c r="O74" s="40"/>
    </row>
    <row r="75" spans="1:15" x14ac:dyDescent="0.2">
      <c r="A75" s="210"/>
      <c r="B75" s="210"/>
      <c r="C75" s="210"/>
      <c r="D75" s="210"/>
      <c r="E75" s="210"/>
      <c r="F75" s="40"/>
      <c r="G75" s="210"/>
      <c r="H75" s="210"/>
      <c r="I75" s="210"/>
      <c r="J75" s="210"/>
      <c r="K75" s="210"/>
      <c r="L75" s="210"/>
      <c r="M75" s="40"/>
      <c r="N75" s="187"/>
      <c r="O75" s="40"/>
    </row>
    <row r="76" spans="1:15" x14ac:dyDescent="0.2">
      <c r="A76" s="210"/>
      <c r="B76" s="210"/>
      <c r="C76" s="210"/>
      <c r="D76" s="210"/>
      <c r="E76" s="210"/>
      <c r="F76" s="40"/>
      <c r="G76" s="210"/>
      <c r="H76" s="210"/>
      <c r="I76" s="210"/>
      <c r="J76" s="210"/>
      <c r="K76" s="210"/>
      <c r="L76" s="210"/>
      <c r="M76" s="40"/>
      <c r="N76" s="187"/>
      <c r="O76" s="40"/>
    </row>
    <row r="77" spans="1:15" x14ac:dyDescent="0.2">
      <c r="A77" s="210"/>
      <c r="B77" s="210"/>
      <c r="C77" s="210"/>
      <c r="D77" s="210"/>
      <c r="E77" s="210"/>
      <c r="F77" s="40"/>
      <c r="G77" s="210"/>
      <c r="H77" s="210"/>
      <c r="I77" s="210"/>
      <c r="J77" s="210"/>
      <c r="K77" s="210"/>
      <c r="L77" s="210"/>
      <c r="M77" s="40"/>
      <c r="N77" s="187"/>
      <c r="O77" s="40"/>
    </row>
    <row r="78" spans="1:15" x14ac:dyDescent="0.2">
      <c r="A78" s="210"/>
      <c r="B78" s="210"/>
      <c r="C78" s="210"/>
      <c r="D78" s="210"/>
      <c r="E78" s="210"/>
      <c r="F78" s="40"/>
      <c r="G78" s="210"/>
      <c r="H78" s="210"/>
      <c r="I78" s="210"/>
      <c r="J78" s="210"/>
      <c r="K78" s="210"/>
      <c r="L78" s="210"/>
      <c r="M78" s="40"/>
      <c r="N78" s="187"/>
      <c r="O78" s="40"/>
    </row>
    <row r="79" spans="1:15" x14ac:dyDescent="0.2">
      <c r="A79" s="210"/>
      <c r="B79" s="210"/>
      <c r="C79" s="210"/>
      <c r="D79" s="210"/>
      <c r="E79" s="210"/>
      <c r="F79" s="40"/>
      <c r="G79" s="210"/>
      <c r="H79" s="210"/>
      <c r="I79" s="210"/>
      <c r="J79" s="210"/>
      <c r="K79" s="210"/>
      <c r="L79" s="210"/>
      <c r="M79" s="40"/>
      <c r="N79" s="187"/>
      <c r="O79" s="40"/>
    </row>
    <row r="80" spans="1:15" x14ac:dyDescent="0.2">
      <c r="A80" s="210"/>
      <c r="B80" s="210"/>
      <c r="C80" s="210"/>
      <c r="D80" s="210"/>
      <c r="E80" s="210"/>
      <c r="F80" s="40"/>
      <c r="G80" s="210"/>
      <c r="H80" s="210"/>
      <c r="I80" s="210"/>
      <c r="J80" s="210"/>
      <c r="K80" s="210"/>
      <c r="L80" s="210"/>
      <c r="M80" s="40"/>
      <c r="N80" s="187"/>
      <c r="O80" s="40"/>
    </row>
    <row r="81" spans="1:15" x14ac:dyDescent="0.2">
      <c r="A81" s="210"/>
      <c r="B81" s="210"/>
      <c r="C81" s="210"/>
      <c r="D81" s="210"/>
      <c r="E81" s="210"/>
      <c r="F81" s="40"/>
      <c r="G81" s="210"/>
      <c r="H81" s="210"/>
      <c r="I81" s="210"/>
      <c r="J81" s="210"/>
      <c r="K81" s="210"/>
      <c r="L81" s="210"/>
      <c r="M81" s="40"/>
      <c r="N81" s="187"/>
      <c r="O81" s="40"/>
    </row>
    <row r="82" spans="1:15" x14ac:dyDescent="0.2">
      <c r="A82" s="210"/>
      <c r="B82" s="210"/>
      <c r="C82" s="210"/>
      <c r="D82" s="210"/>
      <c r="E82" s="210"/>
      <c r="F82" s="40"/>
      <c r="G82" s="210"/>
      <c r="H82" s="210"/>
      <c r="I82" s="210"/>
      <c r="J82" s="210"/>
      <c r="K82" s="210"/>
      <c r="L82" s="210"/>
      <c r="M82" s="40"/>
      <c r="N82" s="187"/>
      <c r="O82" s="40"/>
    </row>
    <row r="83" spans="1:15" x14ac:dyDescent="0.2">
      <c r="A83" s="210"/>
      <c r="B83" s="210"/>
      <c r="C83" s="210"/>
      <c r="D83" s="210"/>
      <c r="E83" s="210"/>
      <c r="F83" s="40"/>
      <c r="G83" s="210"/>
      <c r="H83" s="210"/>
      <c r="I83" s="210"/>
      <c r="J83" s="210"/>
      <c r="K83" s="210"/>
      <c r="L83" s="210"/>
      <c r="M83" s="40"/>
      <c r="N83" s="187"/>
      <c r="O83" s="40"/>
    </row>
    <row r="84" spans="1:15" x14ac:dyDescent="0.2">
      <c r="A84" s="210"/>
      <c r="B84" s="210"/>
      <c r="C84" s="210"/>
      <c r="D84" s="210"/>
      <c r="E84" s="210"/>
      <c r="F84" s="40"/>
      <c r="G84" s="210"/>
      <c r="H84" s="210"/>
      <c r="I84" s="210"/>
      <c r="J84" s="210"/>
      <c r="K84" s="210"/>
      <c r="L84" s="210"/>
      <c r="M84" s="40"/>
      <c r="N84" s="187"/>
      <c r="O84" s="40"/>
    </row>
    <row r="85" spans="1:15" x14ac:dyDescent="0.2">
      <c r="A85" s="210"/>
      <c r="B85" s="210"/>
      <c r="C85" s="210"/>
      <c r="D85" s="210"/>
      <c r="E85" s="210"/>
      <c r="F85" s="40"/>
      <c r="G85" s="210"/>
      <c r="H85" s="210"/>
      <c r="I85" s="210"/>
      <c r="J85" s="210"/>
      <c r="K85" s="210"/>
      <c r="L85" s="210"/>
      <c r="M85" s="40"/>
      <c r="N85" s="187"/>
      <c r="O85" s="40"/>
    </row>
    <row r="86" spans="1:15" x14ac:dyDescent="0.2">
      <c r="A86" s="210"/>
      <c r="B86" s="210"/>
      <c r="C86" s="210"/>
      <c r="D86" s="210"/>
      <c r="E86" s="210"/>
      <c r="F86" s="40"/>
      <c r="G86" s="210"/>
      <c r="H86" s="210"/>
      <c r="I86" s="210"/>
      <c r="J86" s="210"/>
      <c r="K86" s="210"/>
      <c r="L86" s="210"/>
      <c r="M86" s="40"/>
      <c r="N86" s="187"/>
      <c r="O86" s="40"/>
    </row>
    <row r="87" spans="1:15" x14ac:dyDescent="0.2">
      <c r="A87" s="210"/>
      <c r="B87" s="210"/>
      <c r="C87" s="210"/>
      <c r="D87" s="210"/>
      <c r="E87" s="210"/>
      <c r="F87" s="40"/>
      <c r="G87" s="210"/>
      <c r="H87" s="210"/>
      <c r="I87" s="210"/>
      <c r="J87" s="210"/>
      <c r="K87" s="210"/>
      <c r="L87" s="210"/>
      <c r="M87" s="40"/>
      <c r="N87" s="187"/>
      <c r="O87" s="40"/>
    </row>
    <row r="88" spans="1:15" x14ac:dyDescent="0.2">
      <c r="A88" s="210"/>
      <c r="B88" s="210"/>
      <c r="C88" s="210"/>
      <c r="D88" s="210"/>
      <c r="E88" s="210"/>
      <c r="F88" s="40"/>
      <c r="G88" s="210"/>
      <c r="H88" s="210"/>
      <c r="I88" s="210"/>
      <c r="J88" s="210"/>
      <c r="K88" s="210"/>
      <c r="L88" s="210"/>
      <c r="M88" s="40"/>
      <c r="N88" s="187"/>
      <c r="O88" s="40"/>
    </row>
    <row r="89" spans="1:15" x14ac:dyDescent="0.2">
      <c r="A89" s="210"/>
      <c r="B89" s="210"/>
      <c r="C89" s="210"/>
      <c r="D89" s="210"/>
      <c r="E89" s="210"/>
      <c r="F89" s="40"/>
      <c r="G89" s="210"/>
      <c r="H89" s="210"/>
      <c r="I89" s="210"/>
      <c r="J89" s="210"/>
      <c r="K89" s="210"/>
      <c r="L89" s="210"/>
      <c r="M89" s="40"/>
      <c r="N89" s="187"/>
      <c r="O89" s="40"/>
    </row>
    <row r="90" spans="1:15" x14ac:dyDescent="0.2">
      <c r="A90" s="210"/>
      <c r="B90" s="210"/>
      <c r="C90" s="210"/>
      <c r="D90" s="210"/>
      <c r="E90" s="210"/>
      <c r="F90" s="40"/>
      <c r="G90" s="210"/>
      <c r="H90" s="210"/>
      <c r="I90" s="210"/>
      <c r="J90" s="210"/>
      <c r="K90" s="210"/>
      <c r="L90" s="210"/>
      <c r="M90" s="40"/>
      <c r="N90" s="187"/>
      <c r="O90" s="40"/>
    </row>
    <row r="91" spans="1:15" x14ac:dyDescent="0.2">
      <c r="A91" s="210"/>
      <c r="B91" s="210"/>
      <c r="C91" s="210"/>
      <c r="D91" s="210"/>
      <c r="E91" s="210"/>
      <c r="F91" s="40"/>
      <c r="G91" s="210"/>
      <c r="H91" s="210"/>
      <c r="I91" s="210"/>
      <c r="J91" s="210"/>
      <c r="K91" s="210"/>
      <c r="L91" s="210"/>
      <c r="M91" s="40"/>
      <c r="N91" s="187"/>
      <c r="O91" s="40"/>
    </row>
    <row r="92" spans="1:15" x14ac:dyDescent="0.2">
      <c r="A92" s="210"/>
      <c r="B92" s="210"/>
      <c r="C92" s="210"/>
      <c r="D92" s="210"/>
      <c r="E92" s="210"/>
      <c r="F92" s="40"/>
      <c r="G92" s="210"/>
      <c r="H92" s="210"/>
      <c r="I92" s="210"/>
      <c r="J92" s="210"/>
      <c r="K92" s="210"/>
      <c r="L92" s="210"/>
      <c r="M92" s="40"/>
      <c r="N92" s="187"/>
      <c r="O92" s="40"/>
    </row>
    <row r="93" spans="1:15" x14ac:dyDescent="0.2">
      <c r="A93" s="210"/>
      <c r="B93" s="210"/>
      <c r="C93" s="210"/>
      <c r="D93" s="210"/>
      <c r="E93" s="210"/>
      <c r="F93" s="40"/>
      <c r="G93" s="210"/>
      <c r="H93" s="210"/>
      <c r="I93" s="210"/>
      <c r="J93" s="210"/>
      <c r="K93" s="210"/>
      <c r="L93" s="210"/>
      <c r="M93" s="40"/>
      <c r="N93" s="187"/>
      <c r="O93" s="40"/>
    </row>
    <row r="94" spans="1:15" x14ac:dyDescent="0.2">
      <c r="A94" s="210"/>
      <c r="B94" s="210"/>
      <c r="C94" s="210"/>
      <c r="D94" s="210"/>
      <c r="E94" s="210"/>
      <c r="F94" s="40"/>
      <c r="G94" s="210"/>
      <c r="H94" s="210"/>
      <c r="I94" s="210"/>
      <c r="J94" s="210"/>
      <c r="K94" s="210"/>
      <c r="L94" s="210"/>
      <c r="M94" s="40"/>
      <c r="N94" s="187"/>
      <c r="O94" s="40"/>
    </row>
    <row r="95" spans="1:15" x14ac:dyDescent="0.2">
      <c r="A95" s="210"/>
      <c r="B95" s="210"/>
      <c r="C95" s="210"/>
      <c r="D95" s="210"/>
      <c r="E95" s="210"/>
      <c r="F95" s="40"/>
      <c r="G95" s="210"/>
      <c r="H95" s="210"/>
      <c r="I95" s="210"/>
      <c r="J95" s="210"/>
      <c r="K95" s="210"/>
      <c r="L95" s="210"/>
      <c r="M95" s="40"/>
      <c r="N95" s="187"/>
      <c r="O95" s="40"/>
    </row>
    <row r="96" spans="1:15" x14ac:dyDescent="0.2">
      <c r="A96" s="210"/>
      <c r="B96" s="210"/>
      <c r="C96" s="210"/>
      <c r="D96" s="210"/>
      <c r="E96" s="210"/>
      <c r="F96" s="40"/>
      <c r="G96" s="210"/>
      <c r="H96" s="210"/>
      <c r="I96" s="210"/>
      <c r="J96" s="210"/>
      <c r="K96" s="210"/>
      <c r="L96" s="210"/>
      <c r="M96" s="40"/>
      <c r="N96" s="187"/>
      <c r="O96" s="40"/>
    </row>
    <row r="97" spans="1:15" x14ac:dyDescent="0.2">
      <c r="A97" s="210"/>
      <c r="B97" s="210"/>
      <c r="C97" s="210"/>
      <c r="D97" s="210"/>
      <c r="E97" s="210"/>
      <c r="F97" s="40"/>
      <c r="G97" s="210"/>
      <c r="H97" s="210"/>
      <c r="I97" s="210"/>
      <c r="J97" s="210"/>
      <c r="K97" s="210"/>
      <c r="L97" s="210"/>
      <c r="M97" s="40"/>
      <c r="N97" s="187"/>
      <c r="O97" s="40"/>
    </row>
    <row r="98" spans="1:15" x14ac:dyDescent="0.2">
      <c r="A98" s="210"/>
      <c r="B98" s="210"/>
      <c r="C98" s="210"/>
      <c r="D98" s="210"/>
      <c r="E98" s="210"/>
      <c r="F98" s="40"/>
      <c r="G98" s="210"/>
      <c r="H98" s="210"/>
      <c r="I98" s="210"/>
      <c r="J98" s="210"/>
      <c r="K98" s="210"/>
      <c r="L98" s="210"/>
      <c r="M98" s="40"/>
      <c r="N98" s="187"/>
      <c r="O98" s="40"/>
    </row>
    <row r="99" spans="1:15" x14ac:dyDescent="0.2">
      <c r="A99" s="210"/>
      <c r="B99" s="210"/>
      <c r="C99" s="210"/>
      <c r="D99" s="210"/>
      <c r="E99" s="210"/>
      <c r="F99" s="40"/>
      <c r="G99" s="210"/>
      <c r="H99" s="210"/>
      <c r="I99" s="210"/>
      <c r="J99" s="210"/>
      <c r="K99" s="210"/>
      <c r="L99" s="210"/>
      <c r="M99" s="40"/>
      <c r="N99" s="187"/>
      <c r="O99" s="40"/>
    </row>
    <row r="100" spans="1:15" x14ac:dyDescent="0.2">
      <c r="A100" s="210"/>
      <c r="B100" s="210"/>
      <c r="C100" s="210"/>
      <c r="D100" s="210"/>
      <c r="E100" s="210"/>
      <c r="F100" s="40"/>
      <c r="G100" s="210"/>
      <c r="H100" s="210"/>
      <c r="I100" s="210"/>
      <c r="J100" s="210"/>
      <c r="K100" s="210"/>
      <c r="L100" s="210"/>
      <c r="M100" s="40"/>
      <c r="N100" s="187"/>
      <c r="O100" s="40"/>
    </row>
    <row r="101" spans="1:15" x14ac:dyDescent="0.2">
      <c r="A101" s="210"/>
      <c r="B101" s="210"/>
      <c r="C101" s="210"/>
      <c r="D101" s="210"/>
      <c r="E101" s="210"/>
      <c r="F101" s="40"/>
      <c r="G101" s="210"/>
      <c r="H101" s="210"/>
      <c r="I101" s="210"/>
      <c r="J101" s="210"/>
      <c r="K101" s="210"/>
      <c r="L101" s="210"/>
      <c r="M101" s="40"/>
      <c r="N101" s="187"/>
      <c r="O101" s="40"/>
    </row>
    <row r="102" spans="1:15" x14ac:dyDescent="0.2">
      <c r="A102" s="210"/>
      <c r="B102" s="210"/>
      <c r="C102" s="210"/>
      <c r="D102" s="210"/>
      <c r="E102" s="210"/>
      <c r="F102" s="40"/>
      <c r="G102" s="210"/>
      <c r="H102" s="210"/>
      <c r="I102" s="210"/>
      <c r="J102" s="210"/>
      <c r="K102" s="210"/>
      <c r="L102" s="210"/>
      <c r="M102" s="40"/>
      <c r="N102" s="187"/>
      <c r="O102" s="40"/>
    </row>
    <row r="103" spans="1:15" x14ac:dyDescent="0.2">
      <c r="A103" s="210"/>
      <c r="B103" s="210"/>
      <c r="C103" s="210"/>
      <c r="D103" s="210"/>
      <c r="E103" s="210"/>
      <c r="F103" s="40"/>
      <c r="G103" s="210"/>
      <c r="H103" s="210"/>
      <c r="I103" s="210"/>
      <c r="J103" s="210"/>
      <c r="K103" s="210"/>
      <c r="L103" s="210"/>
      <c r="M103" s="40"/>
      <c r="N103" s="187"/>
      <c r="O103" s="40"/>
    </row>
    <row r="104" spans="1:15" x14ac:dyDescent="0.2">
      <c r="A104" s="210"/>
      <c r="B104" s="210"/>
      <c r="C104" s="210"/>
      <c r="D104" s="210"/>
      <c r="E104" s="210"/>
      <c r="F104" s="40"/>
      <c r="G104" s="210"/>
      <c r="H104" s="210"/>
      <c r="I104" s="210"/>
      <c r="J104" s="210"/>
      <c r="K104" s="210"/>
      <c r="L104" s="210"/>
      <c r="M104" s="40"/>
      <c r="N104" s="187"/>
      <c r="O104" s="40"/>
    </row>
    <row r="105" spans="1:15" x14ac:dyDescent="0.2">
      <c r="A105" s="210"/>
      <c r="B105" s="210"/>
      <c r="C105" s="210"/>
      <c r="D105" s="210"/>
      <c r="E105" s="210"/>
      <c r="F105" s="40"/>
      <c r="G105" s="210"/>
      <c r="H105" s="210"/>
      <c r="I105" s="210"/>
      <c r="J105" s="210"/>
      <c r="K105" s="210"/>
      <c r="L105" s="210"/>
      <c r="M105" s="40"/>
      <c r="N105" s="187"/>
      <c r="O105" s="40"/>
    </row>
    <row r="106" spans="1:15" x14ac:dyDescent="0.2">
      <c r="A106" s="210"/>
      <c r="B106" s="210"/>
      <c r="C106" s="210"/>
      <c r="D106" s="210"/>
      <c r="E106" s="210"/>
      <c r="F106" s="40"/>
      <c r="G106" s="210"/>
      <c r="H106" s="210"/>
      <c r="I106" s="210"/>
      <c r="J106" s="210"/>
      <c r="K106" s="210"/>
      <c r="L106" s="210"/>
      <c r="M106" s="40"/>
      <c r="N106" s="187"/>
      <c r="O106" s="40"/>
    </row>
    <row r="107" spans="1:15" x14ac:dyDescent="0.2">
      <c r="A107" s="210"/>
      <c r="B107" s="210"/>
      <c r="C107" s="210"/>
      <c r="D107" s="210"/>
      <c r="E107" s="210"/>
      <c r="F107" s="40"/>
      <c r="G107" s="210"/>
      <c r="H107" s="210"/>
      <c r="I107" s="210"/>
      <c r="J107" s="210"/>
      <c r="K107" s="210"/>
      <c r="L107" s="210"/>
      <c r="M107" s="40"/>
      <c r="N107" s="187"/>
      <c r="O107" s="40"/>
    </row>
    <row r="108" spans="1:15" x14ac:dyDescent="0.2">
      <c r="A108" s="210"/>
      <c r="B108" s="210"/>
      <c r="C108" s="210"/>
      <c r="D108" s="210"/>
      <c r="E108" s="210"/>
      <c r="F108" s="40"/>
      <c r="G108" s="210"/>
      <c r="H108" s="210"/>
      <c r="I108" s="210"/>
      <c r="J108" s="210"/>
      <c r="K108" s="210"/>
      <c r="L108" s="210"/>
      <c r="M108" s="40"/>
      <c r="N108" s="187"/>
      <c r="O108" s="40"/>
    </row>
    <row r="109" spans="1:15" x14ac:dyDescent="0.2">
      <c r="A109" s="210"/>
      <c r="B109" s="210"/>
      <c r="C109" s="210"/>
      <c r="D109" s="210"/>
      <c r="E109" s="210"/>
      <c r="F109" s="40"/>
      <c r="G109" s="210"/>
      <c r="H109" s="210"/>
      <c r="I109" s="210"/>
      <c r="J109" s="210"/>
      <c r="K109" s="210"/>
      <c r="L109" s="210"/>
      <c r="M109" s="40"/>
      <c r="N109" s="187"/>
      <c r="O109" s="40"/>
    </row>
    <row r="110" spans="1:15" x14ac:dyDescent="0.2">
      <c r="A110" s="210"/>
      <c r="B110" s="210"/>
      <c r="C110" s="210"/>
      <c r="D110" s="210"/>
      <c r="E110" s="210"/>
      <c r="F110" s="40"/>
      <c r="G110" s="210"/>
      <c r="H110" s="210"/>
      <c r="I110" s="210"/>
      <c r="J110" s="210"/>
      <c r="K110" s="210"/>
      <c r="L110" s="210"/>
      <c r="M110" s="40"/>
      <c r="N110" s="187"/>
      <c r="O110" s="40"/>
    </row>
    <row r="111" spans="1:15" x14ac:dyDescent="0.2">
      <c r="A111" s="210"/>
      <c r="B111" s="210"/>
      <c r="C111" s="210"/>
      <c r="D111" s="210"/>
      <c r="E111" s="210"/>
      <c r="F111" s="40"/>
      <c r="G111" s="210"/>
      <c r="H111" s="210"/>
      <c r="I111" s="210"/>
      <c r="J111" s="210"/>
      <c r="K111" s="210"/>
      <c r="L111" s="210"/>
      <c r="M111" s="40"/>
      <c r="N111" s="187"/>
      <c r="O111" s="40"/>
    </row>
    <row r="112" spans="1:15" x14ac:dyDescent="0.2">
      <c r="A112" s="210"/>
      <c r="B112" s="210"/>
      <c r="C112" s="210"/>
      <c r="D112" s="210"/>
      <c r="E112" s="210"/>
      <c r="F112" s="40"/>
      <c r="G112" s="210"/>
      <c r="H112" s="210"/>
      <c r="I112" s="210"/>
      <c r="J112" s="210"/>
      <c r="K112" s="210"/>
      <c r="L112" s="210"/>
      <c r="M112" s="40"/>
      <c r="N112" s="187"/>
      <c r="O112" s="40"/>
    </row>
    <row r="113" spans="1:15" x14ac:dyDescent="0.2">
      <c r="A113" s="210"/>
      <c r="B113" s="210"/>
      <c r="C113" s="210"/>
      <c r="D113" s="210"/>
      <c r="E113" s="210"/>
      <c r="F113" s="40"/>
      <c r="G113" s="210"/>
      <c r="H113" s="210"/>
      <c r="I113" s="210"/>
      <c r="J113" s="210"/>
      <c r="K113" s="210"/>
      <c r="L113" s="210"/>
      <c r="M113" s="40"/>
      <c r="N113" s="187"/>
      <c r="O113" s="40"/>
    </row>
    <row r="114" spans="1:15" x14ac:dyDescent="0.2">
      <c r="A114" s="210"/>
      <c r="B114" s="210"/>
      <c r="C114" s="210"/>
      <c r="D114" s="210"/>
      <c r="E114" s="210"/>
      <c r="F114" s="40"/>
      <c r="G114" s="210"/>
      <c r="H114" s="210"/>
      <c r="I114" s="210"/>
      <c r="J114" s="210"/>
      <c r="K114" s="210"/>
      <c r="L114" s="210"/>
      <c r="M114" s="40"/>
      <c r="N114" s="187"/>
      <c r="O114" s="40"/>
    </row>
    <row r="115" spans="1:15" x14ac:dyDescent="0.2">
      <c r="A115" s="210"/>
      <c r="B115" s="210"/>
      <c r="C115" s="210"/>
      <c r="D115" s="210"/>
      <c r="E115" s="210"/>
      <c r="F115" s="40"/>
      <c r="G115" s="210"/>
      <c r="H115" s="210"/>
      <c r="I115" s="210"/>
      <c r="J115" s="210"/>
      <c r="K115" s="210"/>
      <c r="L115" s="210"/>
      <c r="M115" s="40"/>
      <c r="N115" s="187"/>
      <c r="O115" s="40"/>
    </row>
    <row r="116" spans="1:15" x14ac:dyDescent="0.2">
      <c r="A116" s="210"/>
      <c r="B116" s="210"/>
      <c r="C116" s="210"/>
      <c r="D116" s="210"/>
      <c r="E116" s="210"/>
      <c r="F116" s="40"/>
      <c r="G116" s="210"/>
      <c r="H116" s="210"/>
      <c r="I116" s="210"/>
      <c r="J116" s="210"/>
      <c r="K116" s="210"/>
      <c r="L116" s="210"/>
      <c r="M116" s="40"/>
      <c r="N116" s="187"/>
      <c r="O116" s="40"/>
    </row>
    <row r="117" spans="1:15" x14ac:dyDescent="0.2">
      <c r="A117" s="210"/>
      <c r="B117" s="210"/>
      <c r="C117" s="210"/>
      <c r="D117" s="210"/>
      <c r="E117" s="210"/>
      <c r="F117" s="40"/>
      <c r="G117" s="210"/>
      <c r="H117" s="210"/>
      <c r="I117" s="210"/>
      <c r="J117" s="210"/>
      <c r="K117" s="210"/>
      <c r="L117" s="210"/>
      <c r="M117" s="40"/>
      <c r="N117" s="187"/>
      <c r="O117" s="40"/>
    </row>
    <row r="118" spans="1:15" x14ac:dyDescent="0.2">
      <c r="A118" s="210"/>
      <c r="B118" s="210"/>
      <c r="C118" s="210"/>
      <c r="D118" s="210"/>
      <c r="E118" s="210"/>
      <c r="F118" s="40"/>
      <c r="G118" s="210"/>
      <c r="H118" s="210"/>
      <c r="I118" s="210"/>
      <c r="J118" s="210"/>
      <c r="K118" s="210"/>
      <c r="L118" s="210"/>
      <c r="M118" s="40"/>
      <c r="N118" s="187"/>
      <c r="O118" s="40"/>
    </row>
    <row r="119" spans="1:15" x14ac:dyDescent="0.2">
      <c r="A119" s="210"/>
      <c r="B119" s="210"/>
      <c r="C119" s="210"/>
      <c r="D119" s="210"/>
      <c r="E119" s="210"/>
      <c r="F119" s="40"/>
      <c r="G119" s="210"/>
      <c r="H119" s="210"/>
      <c r="I119" s="210"/>
      <c r="J119" s="210"/>
      <c r="K119" s="210"/>
      <c r="L119" s="210"/>
      <c r="M119" s="40"/>
      <c r="N119" s="187"/>
      <c r="O119" s="40"/>
    </row>
    <row r="120" spans="1:15" x14ac:dyDescent="0.2">
      <c r="A120" s="210"/>
      <c r="B120" s="210"/>
      <c r="C120" s="210"/>
      <c r="D120" s="210"/>
      <c r="E120" s="210"/>
      <c r="F120" s="40"/>
      <c r="G120" s="210"/>
      <c r="H120" s="210"/>
      <c r="I120" s="210"/>
      <c r="J120" s="210"/>
      <c r="K120" s="210"/>
      <c r="L120" s="210"/>
      <c r="M120" s="40"/>
      <c r="N120" s="187"/>
      <c r="O120" s="40"/>
    </row>
    <row r="121" spans="1:15" x14ac:dyDescent="0.2">
      <c r="A121" s="210"/>
      <c r="B121" s="210"/>
      <c r="C121" s="210"/>
      <c r="D121" s="210"/>
      <c r="E121" s="210"/>
      <c r="F121" s="40"/>
      <c r="G121" s="210"/>
      <c r="H121" s="210"/>
      <c r="I121" s="210"/>
      <c r="J121" s="210"/>
      <c r="K121" s="210"/>
      <c r="L121" s="210"/>
      <c r="M121" s="40"/>
      <c r="N121" s="187"/>
      <c r="O121" s="40"/>
    </row>
    <row r="122" spans="1:15" x14ac:dyDescent="0.2">
      <c r="A122" s="210"/>
      <c r="B122" s="210"/>
      <c r="C122" s="210"/>
      <c r="D122" s="210"/>
      <c r="E122" s="210"/>
      <c r="F122" s="40"/>
      <c r="G122" s="210"/>
      <c r="H122" s="210"/>
      <c r="I122" s="210"/>
      <c r="J122" s="210"/>
      <c r="K122" s="210"/>
      <c r="L122" s="210"/>
      <c r="M122" s="40"/>
      <c r="N122" s="187"/>
      <c r="O122" s="40"/>
    </row>
    <row r="123" spans="1:15" x14ac:dyDescent="0.2">
      <c r="A123" s="210"/>
      <c r="B123" s="210"/>
      <c r="C123" s="210"/>
      <c r="D123" s="210"/>
      <c r="E123" s="210"/>
      <c r="F123" s="40"/>
      <c r="G123" s="210"/>
      <c r="H123" s="210"/>
      <c r="I123" s="210"/>
      <c r="J123" s="210"/>
      <c r="K123" s="210"/>
      <c r="L123" s="210"/>
      <c r="M123" s="40"/>
      <c r="N123" s="187"/>
      <c r="O123" s="40"/>
    </row>
    <row r="124" spans="1:15" x14ac:dyDescent="0.2">
      <c r="A124" s="210"/>
      <c r="B124" s="210"/>
      <c r="C124" s="210"/>
      <c r="D124" s="210"/>
      <c r="E124" s="210"/>
      <c r="F124" s="40"/>
      <c r="G124" s="210"/>
      <c r="H124" s="210"/>
      <c r="I124" s="210"/>
      <c r="J124" s="210"/>
      <c r="K124" s="210"/>
      <c r="L124" s="210"/>
      <c r="M124" s="40"/>
      <c r="N124" s="187"/>
      <c r="O124" s="40"/>
    </row>
    <row r="125" spans="1:15" x14ac:dyDescent="0.2">
      <c r="A125" s="210"/>
      <c r="B125" s="210"/>
      <c r="C125" s="210"/>
      <c r="D125" s="210"/>
      <c r="E125" s="210"/>
      <c r="F125" s="40"/>
      <c r="G125" s="210"/>
      <c r="H125" s="210"/>
      <c r="I125" s="210"/>
      <c r="J125" s="210"/>
      <c r="K125" s="210"/>
      <c r="L125" s="210"/>
      <c r="M125" s="40"/>
      <c r="N125" s="187"/>
      <c r="O125" s="40"/>
    </row>
    <row r="126" spans="1:15" x14ac:dyDescent="0.2">
      <c r="A126" s="210"/>
      <c r="B126" s="210"/>
      <c r="C126" s="210"/>
      <c r="D126" s="210"/>
      <c r="E126" s="210"/>
      <c r="F126" s="40"/>
      <c r="G126" s="210"/>
      <c r="H126" s="210"/>
      <c r="I126" s="210"/>
      <c r="J126" s="210"/>
      <c r="K126" s="210"/>
      <c r="L126" s="210"/>
      <c r="M126" s="40"/>
      <c r="N126" s="187"/>
      <c r="O126" s="40"/>
    </row>
    <row r="127" spans="1:15" x14ac:dyDescent="0.2">
      <c r="A127" s="210"/>
      <c r="B127" s="210"/>
      <c r="C127" s="210"/>
      <c r="D127" s="210"/>
      <c r="E127" s="210"/>
      <c r="F127" s="40"/>
      <c r="G127" s="210"/>
      <c r="H127" s="210"/>
      <c r="I127" s="210"/>
      <c r="J127" s="210"/>
      <c r="K127" s="210"/>
      <c r="L127" s="210"/>
      <c r="M127" s="40"/>
      <c r="N127" s="187"/>
      <c r="O127" s="40"/>
    </row>
    <row r="128" spans="1:15" x14ac:dyDescent="0.2">
      <c r="A128" s="210"/>
      <c r="B128" s="210"/>
      <c r="C128" s="210"/>
      <c r="D128" s="210"/>
      <c r="E128" s="210"/>
      <c r="F128" s="40"/>
      <c r="G128" s="210"/>
      <c r="H128" s="210"/>
      <c r="I128" s="210"/>
      <c r="J128" s="210"/>
      <c r="K128" s="210"/>
      <c r="L128" s="210"/>
      <c r="M128" s="40"/>
      <c r="N128" s="187"/>
      <c r="O128" s="40"/>
    </row>
    <row r="129" spans="1:15" x14ac:dyDescent="0.2">
      <c r="A129" s="210"/>
      <c r="B129" s="210"/>
      <c r="C129" s="210"/>
      <c r="D129" s="210"/>
      <c r="E129" s="210"/>
      <c r="F129" s="40"/>
      <c r="G129" s="210"/>
      <c r="H129" s="210"/>
      <c r="I129" s="210"/>
      <c r="J129" s="210"/>
      <c r="K129" s="210"/>
      <c r="L129" s="210"/>
      <c r="M129" s="40"/>
      <c r="N129" s="187"/>
      <c r="O129" s="40"/>
    </row>
    <row r="130" spans="1:15" x14ac:dyDescent="0.2">
      <c r="A130" s="210"/>
      <c r="B130" s="210"/>
      <c r="C130" s="210"/>
      <c r="D130" s="210"/>
      <c r="E130" s="210"/>
      <c r="F130" s="40"/>
      <c r="G130" s="210"/>
      <c r="H130" s="210"/>
      <c r="I130" s="210"/>
      <c r="J130" s="210"/>
      <c r="K130" s="210"/>
      <c r="L130" s="210"/>
      <c r="M130" s="40"/>
      <c r="N130" s="187"/>
      <c r="O130" s="40"/>
    </row>
    <row r="131" spans="1:15" x14ac:dyDescent="0.2">
      <c r="A131" s="210"/>
      <c r="B131" s="210"/>
      <c r="C131" s="210"/>
      <c r="D131" s="210"/>
      <c r="E131" s="210"/>
      <c r="F131" s="40"/>
      <c r="G131" s="210"/>
      <c r="H131" s="210"/>
      <c r="I131" s="210"/>
      <c r="J131" s="210"/>
      <c r="K131" s="210"/>
      <c r="L131" s="210"/>
      <c r="M131" s="40"/>
      <c r="N131" s="187"/>
      <c r="O131" s="40"/>
    </row>
    <row r="132" spans="1:15" x14ac:dyDescent="0.2">
      <c r="A132" s="210"/>
      <c r="B132" s="210"/>
      <c r="C132" s="210"/>
      <c r="D132" s="210"/>
      <c r="E132" s="210"/>
      <c r="F132" s="40"/>
      <c r="G132" s="210"/>
      <c r="H132" s="210"/>
      <c r="I132" s="210"/>
      <c r="J132" s="210"/>
      <c r="K132" s="210"/>
      <c r="L132" s="210"/>
      <c r="M132" s="40"/>
      <c r="N132" s="187"/>
      <c r="O132" s="40"/>
    </row>
    <row r="133" spans="1:15" x14ac:dyDescent="0.2">
      <c r="A133" s="210"/>
      <c r="B133" s="210"/>
      <c r="C133" s="210"/>
      <c r="D133" s="210"/>
      <c r="E133" s="210"/>
      <c r="F133" s="40"/>
      <c r="G133" s="210"/>
      <c r="H133" s="210"/>
      <c r="I133" s="210"/>
      <c r="J133" s="210"/>
      <c r="K133" s="210"/>
      <c r="L133" s="210"/>
      <c r="M133" s="40"/>
      <c r="N133" s="187"/>
      <c r="O133" s="40"/>
    </row>
  </sheetData>
  <mergeCells count="9">
    <mergeCell ref="A50:A70"/>
    <mergeCell ref="B54:B70"/>
    <mergeCell ref="A1:K1"/>
    <mergeCell ref="A4:B4"/>
    <mergeCell ref="A5:B5"/>
    <mergeCell ref="A6:A21"/>
    <mergeCell ref="B6:B49"/>
    <mergeCell ref="A22:A34"/>
    <mergeCell ref="A35:A4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22"/>
  </sheetPr>
  <dimension ref="A1:M54"/>
  <sheetViews>
    <sheetView showRowColHeaders="0" zoomScaleNormal="100" workbookViewId="0">
      <selection activeCell="J22" sqref="J22"/>
    </sheetView>
  </sheetViews>
  <sheetFormatPr defaultRowHeight="12.75" x14ac:dyDescent="0.2"/>
  <cols>
    <col min="1" max="1" width="10.5703125" customWidth="1"/>
    <col min="2" max="2" width="9.7109375" customWidth="1"/>
    <col min="4" max="4" width="22.7109375" customWidth="1"/>
    <col min="5" max="5" width="18.140625" customWidth="1"/>
    <col min="6" max="6" width="18.28515625" customWidth="1"/>
  </cols>
  <sheetData>
    <row r="1" spans="1:13" ht="15.75" x14ac:dyDescent="0.25">
      <c r="A1" s="267" t="s">
        <v>105</v>
      </c>
      <c r="B1" s="267"/>
      <c r="C1" s="267"/>
      <c r="D1" s="267"/>
      <c r="E1" s="267"/>
      <c r="L1" s="120">
        <v>1.01</v>
      </c>
    </row>
    <row r="2" spans="1:13" ht="15.75" x14ac:dyDescent="0.25">
      <c r="A2" s="81"/>
    </row>
    <row r="3" spans="1:13" ht="33" customHeight="1" x14ac:dyDescent="0.2">
      <c r="A3" s="266" t="s">
        <v>127</v>
      </c>
      <c r="B3" s="266"/>
      <c r="C3" s="266"/>
      <c r="D3" s="266"/>
      <c r="E3" s="266"/>
      <c r="F3" s="266"/>
      <c r="G3" s="266"/>
      <c r="H3" s="266"/>
      <c r="I3" s="266"/>
      <c r="J3" s="266"/>
      <c r="K3" s="97"/>
      <c r="L3" s="97"/>
      <c r="M3" s="97"/>
    </row>
    <row r="4" spans="1:13" ht="15" x14ac:dyDescent="0.2">
      <c r="A4" s="83"/>
    </row>
    <row r="5" spans="1:13" ht="15.75" x14ac:dyDescent="0.25">
      <c r="A5" s="82" t="s">
        <v>106</v>
      </c>
    </row>
    <row r="6" spans="1:13" ht="65.25" customHeight="1" x14ac:dyDescent="0.2">
      <c r="A6" s="266" t="s">
        <v>136</v>
      </c>
      <c r="B6" s="266"/>
      <c r="C6" s="266"/>
      <c r="D6" s="266"/>
      <c r="E6" s="266"/>
      <c r="F6" s="266"/>
      <c r="G6" s="266"/>
      <c r="H6" s="266"/>
      <c r="I6" s="266"/>
      <c r="J6" s="266"/>
      <c r="K6" s="97"/>
      <c r="L6" s="97"/>
      <c r="M6" s="97"/>
    </row>
    <row r="7" spans="1:13" ht="15" x14ac:dyDescent="0.2">
      <c r="A7" s="83"/>
    </row>
    <row r="8" spans="1:13" ht="15" x14ac:dyDescent="0.2">
      <c r="A8" s="270" t="s">
        <v>107</v>
      </c>
      <c r="B8" s="270"/>
      <c r="C8" s="270"/>
    </row>
    <row r="9" spans="1:13" ht="15" x14ac:dyDescent="0.2">
      <c r="A9" s="270" t="s">
        <v>137</v>
      </c>
      <c r="B9" s="270"/>
      <c r="C9" s="270"/>
      <c r="D9" s="270"/>
      <c r="E9" s="270"/>
      <c r="F9" s="270"/>
    </row>
    <row r="10" spans="1:13" ht="29.25" customHeight="1" x14ac:dyDescent="0.2">
      <c r="A10" s="266" t="s">
        <v>134</v>
      </c>
      <c r="B10" s="266"/>
      <c r="C10" s="266"/>
      <c r="D10" s="266"/>
      <c r="E10" s="266"/>
      <c r="F10" s="266"/>
      <c r="G10" s="266"/>
      <c r="H10" s="266"/>
      <c r="I10" s="266"/>
      <c r="J10" s="266"/>
      <c r="K10" s="97"/>
      <c r="L10" s="97"/>
      <c r="M10" s="97"/>
    </row>
    <row r="11" spans="1:13" ht="15" x14ac:dyDescent="0.2">
      <c r="A11" s="270" t="s">
        <v>108</v>
      </c>
      <c r="B11" s="270"/>
      <c r="C11" s="270"/>
      <c r="D11" s="270"/>
      <c r="E11" s="270"/>
      <c r="F11" s="270"/>
      <c r="G11" s="270"/>
      <c r="H11" s="270"/>
      <c r="I11" s="270"/>
      <c r="J11" s="270"/>
      <c r="K11" s="98"/>
      <c r="L11" s="98"/>
      <c r="M11" s="98"/>
    </row>
    <row r="12" spans="1:13" ht="15" x14ac:dyDescent="0.2">
      <c r="A12" s="270" t="s">
        <v>109</v>
      </c>
      <c r="B12" s="270"/>
      <c r="C12" s="270"/>
      <c r="D12" s="270"/>
      <c r="E12" s="270"/>
      <c r="F12" s="270"/>
      <c r="G12" s="270"/>
      <c r="H12" s="270"/>
      <c r="I12" s="270"/>
      <c r="J12" s="270"/>
      <c r="K12" s="98"/>
      <c r="L12" s="98"/>
      <c r="M12" s="98"/>
    </row>
    <row r="13" spans="1:13" ht="15" x14ac:dyDescent="0.2">
      <c r="A13" s="91"/>
    </row>
    <row r="14" spans="1:13" ht="30.75" customHeight="1" x14ac:dyDescent="0.2">
      <c r="A14" s="266" t="s">
        <v>138</v>
      </c>
      <c r="B14" s="266"/>
      <c r="C14" s="266"/>
      <c r="D14" s="266"/>
      <c r="E14" s="266"/>
      <c r="F14" s="266"/>
      <c r="G14" s="266"/>
      <c r="H14" s="266"/>
      <c r="I14" s="266"/>
      <c r="J14" s="266"/>
      <c r="K14" s="97"/>
      <c r="L14" s="97"/>
      <c r="M14" s="97"/>
    </row>
    <row r="15" spans="1:13" ht="30.75" customHeight="1" thickBot="1" x14ac:dyDescent="0.25">
      <c r="A15" s="86"/>
      <c r="B15" s="86"/>
      <c r="C15" s="86"/>
      <c r="D15" s="86"/>
      <c r="E15" s="86"/>
      <c r="F15" s="86"/>
      <c r="G15" s="86"/>
      <c r="H15" s="86"/>
      <c r="I15" s="86"/>
      <c r="J15" s="86"/>
      <c r="K15" s="97"/>
      <c r="L15" s="97"/>
      <c r="M15" s="97"/>
    </row>
    <row r="16" spans="1:13" ht="16.5" thickBot="1" x14ac:dyDescent="0.3">
      <c r="A16" s="279">
        <v>1</v>
      </c>
      <c r="B16" s="280"/>
      <c r="C16" s="116"/>
      <c r="D16" s="115">
        <v>2</v>
      </c>
      <c r="E16" s="118">
        <v>3</v>
      </c>
      <c r="F16" s="118">
        <v>4</v>
      </c>
    </row>
    <row r="17" spans="1:10" ht="32.25" customHeight="1" thickBot="1" x14ac:dyDescent="0.25">
      <c r="A17" s="277" t="s">
        <v>132</v>
      </c>
      <c r="B17" s="278"/>
      <c r="C17" s="100" t="s">
        <v>133</v>
      </c>
      <c r="D17" s="101"/>
      <c r="E17" s="101"/>
      <c r="F17" s="117"/>
    </row>
    <row r="18" spans="1:10" ht="16.5" thickBot="1" x14ac:dyDescent="0.25">
      <c r="A18" s="92"/>
      <c r="B18" s="93"/>
      <c r="C18" s="100"/>
      <c r="D18" s="101" t="s">
        <v>110</v>
      </c>
      <c r="E18" s="108" t="s">
        <v>111</v>
      </c>
      <c r="F18" s="109" t="s">
        <v>112</v>
      </c>
    </row>
    <row r="19" spans="1:10" ht="30.75" customHeight="1" x14ac:dyDescent="0.2">
      <c r="A19" s="271" t="s">
        <v>113</v>
      </c>
      <c r="B19" s="271" t="s">
        <v>114</v>
      </c>
      <c r="C19" s="273" t="s">
        <v>113</v>
      </c>
      <c r="D19" s="102" t="s">
        <v>115</v>
      </c>
      <c r="E19" s="275" t="s">
        <v>117</v>
      </c>
      <c r="F19" s="268" t="s">
        <v>118</v>
      </c>
    </row>
    <row r="20" spans="1:10" ht="33" customHeight="1" thickBot="1" x14ac:dyDescent="0.25">
      <c r="A20" s="272"/>
      <c r="B20" s="272"/>
      <c r="C20" s="274"/>
      <c r="D20" s="103" t="s">
        <v>116</v>
      </c>
      <c r="E20" s="276"/>
      <c r="F20" s="269"/>
    </row>
    <row r="21" spans="1:10" ht="15.75" thickBot="1" x14ac:dyDescent="0.25">
      <c r="A21" s="94">
        <v>17</v>
      </c>
      <c r="B21" s="95">
        <v>18399</v>
      </c>
      <c r="C21" s="104">
        <v>25</v>
      </c>
      <c r="D21" s="107">
        <f>21983*L1</f>
        <v>22202.83</v>
      </c>
      <c r="E21" s="107">
        <f>21805*L1</f>
        <v>22023.05</v>
      </c>
      <c r="F21" s="107">
        <f>21760*L1</f>
        <v>21977.599999999999</v>
      </c>
    </row>
    <row r="22" spans="1:10" ht="15.75" thickBot="1" x14ac:dyDescent="0.25">
      <c r="A22" s="94">
        <v>18</v>
      </c>
      <c r="B22" s="95">
        <v>18729</v>
      </c>
      <c r="C22" s="104">
        <v>26</v>
      </c>
      <c r="D22" s="107">
        <f>22638*L1</f>
        <v>22864.38</v>
      </c>
      <c r="E22" s="107">
        <f>22455*L1</f>
        <v>22679.55</v>
      </c>
      <c r="F22" s="107">
        <f>22409*L1</f>
        <v>22633.09</v>
      </c>
    </row>
    <row r="23" spans="1:10" ht="15.75" thickBot="1" x14ac:dyDescent="0.25">
      <c r="A23" s="94">
        <v>19</v>
      </c>
      <c r="B23" s="95">
        <v>19368</v>
      </c>
      <c r="C23" s="104">
        <v>27</v>
      </c>
      <c r="D23" s="107">
        <f>23337*L1</f>
        <v>23570.37</v>
      </c>
      <c r="E23" s="107">
        <f>23148*L1</f>
        <v>23379.48</v>
      </c>
      <c r="F23" s="107">
        <f>23101*L1</f>
        <v>23332.01</v>
      </c>
    </row>
    <row r="24" spans="1:10" ht="15.75" thickBot="1" x14ac:dyDescent="0.25">
      <c r="A24" s="94">
        <v>20</v>
      </c>
      <c r="B24" s="95">
        <v>20004</v>
      </c>
      <c r="C24" s="104">
        <v>28</v>
      </c>
      <c r="D24" s="107">
        <f>24041*L1</f>
        <v>24281.41</v>
      </c>
      <c r="E24" s="107">
        <f>23846*L1</f>
        <v>24084.46</v>
      </c>
      <c r="F24" s="107">
        <f>23797*L1</f>
        <v>24034.97</v>
      </c>
    </row>
    <row r="25" spans="1:10" ht="16.5" thickBot="1" x14ac:dyDescent="0.25">
      <c r="A25" s="94">
        <v>21</v>
      </c>
      <c r="B25" s="95">
        <v>20670</v>
      </c>
      <c r="C25" s="104"/>
      <c r="D25" s="105"/>
      <c r="E25" s="104"/>
      <c r="F25" s="106"/>
    </row>
    <row r="26" spans="1:10" ht="15" x14ac:dyDescent="0.2">
      <c r="A26" s="83"/>
    </row>
    <row r="27" spans="1:10" ht="15.75" x14ac:dyDescent="0.25">
      <c r="A27" s="82" t="s">
        <v>119</v>
      </c>
    </row>
    <row r="28" spans="1:10" ht="15.75" x14ac:dyDescent="0.25">
      <c r="A28" s="82"/>
    </row>
    <row r="29" spans="1:10" ht="60" customHeight="1" x14ac:dyDescent="0.2">
      <c r="A29" s="266" t="s">
        <v>139</v>
      </c>
      <c r="B29" s="266"/>
      <c r="C29" s="266"/>
      <c r="D29" s="266"/>
      <c r="E29" s="266"/>
      <c r="F29" s="266"/>
      <c r="G29" s="266"/>
      <c r="H29" s="266"/>
      <c r="I29" s="266"/>
      <c r="J29" s="266"/>
    </row>
    <row r="30" spans="1:10" ht="15" x14ac:dyDescent="0.2">
      <c r="A30" s="83"/>
    </row>
    <row r="31" spans="1:10" ht="30.75" customHeight="1" x14ac:dyDescent="0.2">
      <c r="A31" s="266" t="s">
        <v>128</v>
      </c>
      <c r="B31" s="266"/>
      <c r="C31" s="266"/>
      <c r="D31" s="266"/>
      <c r="E31" s="266"/>
      <c r="F31" s="266"/>
      <c r="G31" s="266"/>
      <c r="H31" s="266"/>
      <c r="I31" s="266"/>
      <c r="J31" s="266"/>
    </row>
    <row r="32" spans="1:10" ht="15" x14ac:dyDescent="0.2">
      <c r="A32" s="83"/>
    </row>
    <row r="33" spans="1:10" ht="15" x14ac:dyDescent="0.2">
      <c r="A33" s="270" t="s">
        <v>129</v>
      </c>
      <c r="B33" s="270"/>
      <c r="C33" s="270"/>
      <c r="D33" s="270"/>
      <c r="E33" s="270"/>
    </row>
    <row r="34" spans="1:10" ht="15" x14ac:dyDescent="0.2">
      <c r="A34" s="83"/>
    </row>
    <row r="35" spans="1:10" ht="32.25" customHeight="1" x14ac:dyDescent="0.2">
      <c r="A35" s="266" t="s">
        <v>120</v>
      </c>
      <c r="B35" s="266"/>
      <c r="C35" s="266"/>
      <c r="D35" s="266"/>
      <c r="E35" s="266"/>
      <c r="F35" s="266"/>
      <c r="G35" s="266"/>
      <c r="H35" s="266"/>
      <c r="I35" s="266"/>
      <c r="J35" s="266"/>
    </row>
    <row r="36" spans="1:10" ht="15" x14ac:dyDescent="0.2">
      <c r="A36" s="83"/>
    </row>
    <row r="37" spans="1:10" ht="15.75" x14ac:dyDescent="0.25">
      <c r="A37" s="82" t="s">
        <v>121</v>
      </c>
    </row>
    <row r="38" spans="1:10" ht="15.75" x14ac:dyDescent="0.25">
      <c r="A38" s="82"/>
    </row>
    <row r="39" spans="1:10" ht="47.25" customHeight="1" x14ac:dyDescent="0.2">
      <c r="A39" s="266" t="s">
        <v>130</v>
      </c>
      <c r="B39" s="266"/>
      <c r="C39" s="266"/>
      <c r="D39" s="266"/>
      <c r="E39" s="266"/>
      <c r="F39" s="266"/>
      <c r="G39" s="266"/>
      <c r="H39" s="266"/>
      <c r="I39" s="266"/>
      <c r="J39" s="266"/>
    </row>
    <row r="40" spans="1:10" ht="15" x14ac:dyDescent="0.2">
      <c r="A40" s="83"/>
    </row>
    <row r="41" spans="1:10" ht="15.75" x14ac:dyDescent="0.25">
      <c r="A41" s="82" t="s">
        <v>122</v>
      </c>
    </row>
    <row r="42" spans="1:10" ht="15.75" x14ac:dyDescent="0.25">
      <c r="A42" s="82"/>
    </row>
    <row r="43" spans="1:10" ht="60.75" customHeight="1" x14ac:dyDescent="0.2">
      <c r="A43" s="266" t="s">
        <v>123</v>
      </c>
      <c r="B43" s="266"/>
      <c r="C43" s="266"/>
      <c r="D43" s="266"/>
      <c r="E43" s="266"/>
      <c r="F43" s="266"/>
      <c r="G43" s="266"/>
      <c r="H43" s="266"/>
      <c r="I43" s="266"/>
      <c r="J43" s="266"/>
    </row>
    <row r="44" spans="1:10" ht="15" x14ac:dyDescent="0.2">
      <c r="A44" s="83"/>
    </row>
    <row r="45" spans="1:10" ht="15.75" x14ac:dyDescent="0.25">
      <c r="A45" s="82" t="s">
        <v>124</v>
      </c>
    </row>
    <row r="46" spans="1:10" ht="15" x14ac:dyDescent="0.2">
      <c r="A46" s="83"/>
    </row>
    <row r="47" spans="1:10" ht="45" customHeight="1" x14ac:dyDescent="0.2">
      <c r="A47" s="266" t="s">
        <v>125</v>
      </c>
      <c r="B47" s="266"/>
      <c r="C47" s="266"/>
      <c r="D47" s="266"/>
      <c r="E47" s="266"/>
      <c r="F47" s="266"/>
      <c r="G47" s="266"/>
      <c r="H47" s="266"/>
      <c r="I47" s="266"/>
      <c r="J47" s="266"/>
    </row>
    <row r="48" spans="1:10" ht="15" x14ac:dyDescent="0.2">
      <c r="A48" s="83"/>
    </row>
    <row r="49" spans="1:10" ht="30" customHeight="1" x14ac:dyDescent="0.2">
      <c r="A49" s="266" t="s">
        <v>131</v>
      </c>
      <c r="B49" s="266"/>
      <c r="C49" s="266"/>
      <c r="D49" s="266"/>
      <c r="E49" s="266"/>
      <c r="F49" s="266"/>
      <c r="G49" s="266"/>
      <c r="H49" s="266"/>
      <c r="I49" s="266"/>
      <c r="J49" s="266"/>
    </row>
    <row r="50" spans="1:10" ht="15" x14ac:dyDescent="0.2">
      <c r="A50" s="83"/>
    </row>
    <row r="51" spans="1:10" ht="15" x14ac:dyDescent="0.2">
      <c r="A51" s="83"/>
    </row>
    <row r="52" spans="1:10" ht="15" x14ac:dyDescent="0.2">
      <c r="A52" s="83"/>
    </row>
    <row r="53" spans="1:10" ht="15" x14ac:dyDescent="0.2">
      <c r="A53" s="83"/>
    </row>
    <row r="54" spans="1:10" ht="15" x14ac:dyDescent="0.2">
      <c r="A54" s="96"/>
    </row>
  </sheetData>
  <mergeCells count="24">
    <mergeCell ref="E19:E20"/>
    <mergeCell ref="A31:J31"/>
    <mergeCell ref="A6:J6"/>
    <mergeCell ref="A10:J10"/>
    <mergeCell ref="A17:B17"/>
    <mergeCell ref="A16:B16"/>
    <mergeCell ref="A14:J14"/>
    <mergeCell ref="A9:F9"/>
    <mergeCell ref="A49:J49"/>
    <mergeCell ref="A1:E1"/>
    <mergeCell ref="A35:J35"/>
    <mergeCell ref="A39:J39"/>
    <mergeCell ref="A43:J43"/>
    <mergeCell ref="A47:J47"/>
    <mergeCell ref="A3:J3"/>
    <mergeCell ref="A29:J29"/>
    <mergeCell ref="F19:F20"/>
    <mergeCell ref="A8:C8"/>
    <mergeCell ref="A33:E33"/>
    <mergeCell ref="A11:J11"/>
    <mergeCell ref="A12:J12"/>
    <mergeCell ref="A19:A20"/>
    <mergeCell ref="B19:B20"/>
    <mergeCell ref="C19:C20"/>
  </mergeCells>
  <phoneticPr fontId="5" type="noConversion"/>
  <pageMargins left="0.75" right="0.75" top="1" bottom="1" header="0.5" footer="0.5"/>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6" tint="0.39997558519241921"/>
    <pageSetUpPr fitToPage="1"/>
  </sheetPr>
  <dimension ref="A1:H93"/>
  <sheetViews>
    <sheetView topLeftCell="B1" zoomScaleNormal="100" workbookViewId="0">
      <selection activeCell="I19" sqref="I19"/>
    </sheetView>
  </sheetViews>
  <sheetFormatPr defaultRowHeight="12.75" x14ac:dyDescent="0.2"/>
  <cols>
    <col min="1" max="1" width="10.28515625" hidden="1" customWidth="1"/>
    <col min="2" max="2" width="25.7109375" style="24" customWidth="1"/>
    <col min="3" max="3" width="15" style="8" customWidth="1"/>
    <col min="4" max="4" width="17.140625" style="24" customWidth="1"/>
    <col min="5" max="5" width="25.42578125" style="8" customWidth="1"/>
    <col min="7" max="7" width="16" customWidth="1"/>
    <col min="8" max="8" width="9.28515625" bestFit="1" customWidth="1"/>
  </cols>
  <sheetData>
    <row r="1" spans="1:8" s="162" customFormat="1" ht="18" x14ac:dyDescent="0.25">
      <c r="A1" s="206"/>
      <c r="B1" s="205" t="s">
        <v>218</v>
      </c>
      <c r="C1" s="207"/>
      <c r="D1" s="208"/>
      <c r="E1" s="207"/>
      <c r="F1" s="206"/>
      <c r="G1" s="206"/>
    </row>
    <row r="2" spans="1:8" x14ac:dyDescent="0.2">
      <c r="A2" s="25"/>
      <c r="C2" s="58"/>
      <c r="D2" s="59"/>
      <c r="E2" s="58"/>
      <c r="F2" s="25"/>
      <c r="G2" s="25"/>
    </row>
    <row r="3" spans="1:8" ht="13.5" customHeight="1" x14ac:dyDescent="0.2">
      <c r="A3" s="25"/>
      <c r="B3" s="281" t="s">
        <v>101</v>
      </c>
      <c r="C3" s="281"/>
      <c r="D3" s="281"/>
      <c r="E3" s="281"/>
      <c r="F3" s="25"/>
      <c r="G3" s="25"/>
    </row>
    <row r="4" spans="1:8" ht="13.5" customHeight="1" thickBot="1" x14ac:dyDescent="0.25">
      <c r="A4" s="25"/>
      <c r="B4" s="72"/>
      <c r="C4" s="72"/>
      <c r="D4" s="72"/>
      <c r="E4" s="72"/>
      <c r="F4" s="25"/>
      <c r="G4" s="25"/>
    </row>
    <row r="5" spans="1:8" x14ac:dyDescent="0.2">
      <c r="A5" s="25"/>
      <c r="B5" s="168" t="s">
        <v>163</v>
      </c>
      <c r="C5" s="71" t="s">
        <v>80</v>
      </c>
      <c r="D5" s="70" t="s">
        <v>165</v>
      </c>
      <c r="E5" s="71" t="s">
        <v>84</v>
      </c>
      <c r="F5" s="25"/>
      <c r="G5" s="25"/>
    </row>
    <row r="6" spans="1:8" ht="13.5" thickBot="1" x14ac:dyDescent="0.25">
      <c r="A6" s="87" t="s">
        <v>81</v>
      </c>
      <c r="B6" s="169" t="s">
        <v>162</v>
      </c>
      <c r="C6" s="167" t="s">
        <v>82</v>
      </c>
      <c r="D6" s="166" t="s">
        <v>164</v>
      </c>
      <c r="E6" s="69"/>
      <c r="F6" s="25"/>
      <c r="G6" s="25"/>
    </row>
    <row r="7" spans="1:8" hidden="1" x14ac:dyDescent="0.2">
      <c r="A7" s="88" t="s">
        <v>135</v>
      </c>
      <c r="B7" s="89">
        <v>7956</v>
      </c>
      <c r="C7" s="61" t="s">
        <v>83</v>
      </c>
      <c r="D7" s="60"/>
      <c r="E7" s="62"/>
      <c r="F7" s="25"/>
      <c r="G7" s="25"/>
    </row>
    <row r="8" spans="1:8" x14ac:dyDescent="0.2">
      <c r="A8" s="39"/>
      <c r="B8" s="119" t="s">
        <v>217</v>
      </c>
      <c r="C8" s="61">
        <v>0</v>
      </c>
      <c r="D8" s="60">
        <v>0</v>
      </c>
      <c r="E8" s="62">
        <v>0</v>
      </c>
      <c r="F8" s="25"/>
      <c r="G8" s="25"/>
    </row>
    <row r="9" spans="1:8" x14ac:dyDescent="0.2">
      <c r="A9" s="25"/>
      <c r="B9" s="63">
        <v>9000</v>
      </c>
      <c r="C9" s="64" t="str">
        <f t="shared" ref="C9:C68" si="0">+$A$7</f>
        <v>13.8%</v>
      </c>
      <c r="D9" s="63">
        <f t="shared" ref="D9:D68" si="1">(B9-$B$7)*$A$7</f>
        <v>144.072</v>
      </c>
      <c r="E9" s="65">
        <f t="shared" ref="E9:E68" si="2">D9/B9</f>
        <v>1.6008000000000001E-2</v>
      </c>
      <c r="F9" s="25"/>
      <c r="G9" s="25"/>
    </row>
    <row r="10" spans="1:8" x14ac:dyDescent="0.2">
      <c r="A10" s="25"/>
      <c r="B10" s="63">
        <v>10000</v>
      </c>
      <c r="C10" s="64" t="str">
        <f t="shared" si="0"/>
        <v>13.8%</v>
      </c>
      <c r="D10" s="63">
        <f t="shared" si="1"/>
        <v>282.072</v>
      </c>
      <c r="E10" s="65">
        <f t="shared" si="2"/>
        <v>2.8207200000000002E-2</v>
      </c>
      <c r="F10" s="25"/>
      <c r="G10" s="25"/>
    </row>
    <row r="11" spans="1:8" x14ac:dyDescent="0.2">
      <c r="A11" s="25"/>
      <c r="B11" s="63">
        <v>11000</v>
      </c>
      <c r="C11" s="64" t="str">
        <f t="shared" si="0"/>
        <v>13.8%</v>
      </c>
      <c r="D11" s="63">
        <f t="shared" si="1"/>
        <v>420.07200000000006</v>
      </c>
      <c r="E11" s="65">
        <f t="shared" si="2"/>
        <v>3.8188363636363638E-2</v>
      </c>
      <c r="F11" s="25"/>
      <c r="G11" s="73"/>
      <c r="H11" s="74"/>
    </row>
    <row r="12" spans="1:8" x14ac:dyDescent="0.2">
      <c r="A12" s="25"/>
      <c r="B12" s="63">
        <v>12000</v>
      </c>
      <c r="C12" s="64" t="str">
        <f t="shared" si="0"/>
        <v>13.8%</v>
      </c>
      <c r="D12" s="63">
        <f t="shared" si="1"/>
        <v>558.072</v>
      </c>
      <c r="E12" s="65">
        <f t="shared" si="2"/>
        <v>4.6505999999999999E-2</v>
      </c>
      <c r="F12" s="25"/>
      <c r="G12" s="75" t="s">
        <v>99</v>
      </c>
      <c r="H12" s="76"/>
    </row>
    <row r="13" spans="1:8" x14ac:dyDescent="0.2">
      <c r="A13" s="25"/>
      <c r="B13" s="63">
        <v>13000</v>
      </c>
      <c r="C13" s="64" t="str">
        <f t="shared" si="0"/>
        <v>13.8%</v>
      </c>
      <c r="D13" s="63">
        <f t="shared" si="1"/>
        <v>696.072</v>
      </c>
      <c r="E13" s="65">
        <f t="shared" si="2"/>
        <v>5.3544000000000001E-2</v>
      </c>
      <c r="F13" s="25"/>
      <c r="G13" s="75" t="s">
        <v>97</v>
      </c>
      <c r="H13" s="80">
        <v>15000</v>
      </c>
    </row>
    <row r="14" spans="1:8" x14ac:dyDescent="0.2">
      <c r="A14" s="25"/>
      <c r="B14" s="63">
        <v>14000</v>
      </c>
      <c r="C14" s="64" t="str">
        <f t="shared" si="0"/>
        <v>13.8%</v>
      </c>
      <c r="D14" s="63">
        <f t="shared" si="1"/>
        <v>834.07200000000012</v>
      </c>
      <c r="E14" s="65">
        <f t="shared" si="2"/>
        <v>5.9576571428571437E-2</v>
      </c>
      <c r="F14" s="25"/>
      <c r="G14" s="75"/>
      <c r="H14" s="76"/>
    </row>
    <row r="15" spans="1:8" x14ac:dyDescent="0.2">
      <c r="A15" s="25"/>
      <c r="B15" s="63">
        <v>15000</v>
      </c>
      <c r="C15" s="64" t="str">
        <f t="shared" si="0"/>
        <v>13.8%</v>
      </c>
      <c r="D15" s="63">
        <f t="shared" si="1"/>
        <v>972.07200000000012</v>
      </c>
      <c r="E15" s="65">
        <f t="shared" si="2"/>
        <v>6.480480000000001E-2</v>
      </c>
      <c r="F15" s="25"/>
      <c r="G15" s="75" t="s">
        <v>100</v>
      </c>
      <c r="H15" s="76"/>
    </row>
    <row r="16" spans="1:8" x14ac:dyDescent="0.2">
      <c r="A16" s="25"/>
      <c r="B16" s="63">
        <v>16000</v>
      </c>
      <c r="C16" s="64" t="str">
        <f t="shared" si="0"/>
        <v>13.8%</v>
      </c>
      <c r="D16" s="63">
        <f t="shared" si="1"/>
        <v>1110.0720000000001</v>
      </c>
      <c r="E16" s="65">
        <f t="shared" si="2"/>
        <v>6.9379500000000011E-2</v>
      </c>
      <c r="F16" s="25"/>
      <c r="G16" s="75" t="s">
        <v>98</v>
      </c>
      <c r="H16" s="77">
        <f>IF(H13&lt;B7,"0.00",SUM(H13-B7)*13.8/100)</f>
        <v>972.07200000000012</v>
      </c>
    </row>
    <row r="17" spans="1:8" x14ac:dyDescent="0.2">
      <c r="A17" s="25"/>
      <c r="B17" s="63">
        <v>17000</v>
      </c>
      <c r="C17" s="64" t="str">
        <f t="shared" si="0"/>
        <v>13.8%</v>
      </c>
      <c r="D17" s="63">
        <f t="shared" si="1"/>
        <v>1248.0720000000001</v>
      </c>
      <c r="E17" s="65">
        <f t="shared" si="2"/>
        <v>7.3416000000000009E-2</v>
      </c>
      <c r="F17" s="25"/>
      <c r="G17" s="78"/>
      <c r="H17" s="79"/>
    </row>
    <row r="18" spans="1:8" x14ac:dyDescent="0.2">
      <c r="A18" s="25"/>
      <c r="B18" s="63">
        <v>18000</v>
      </c>
      <c r="C18" s="64" t="str">
        <f t="shared" si="0"/>
        <v>13.8%</v>
      </c>
      <c r="D18" s="63">
        <f t="shared" si="1"/>
        <v>1386.0720000000001</v>
      </c>
      <c r="E18" s="65">
        <f t="shared" si="2"/>
        <v>7.7004000000000003E-2</v>
      </c>
      <c r="F18" s="25"/>
      <c r="G18" s="25"/>
    </row>
    <row r="19" spans="1:8" x14ac:dyDescent="0.2">
      <c r="A19" s="25"/>
      <c r="B19" s="63">
        <v>19000</v>
      </c>
      <c r="C19" s="64" t="str">
        <f t="shared" si="0"/>
        <v>13.8%</v>
      </c>
      <c r="D19" s="63">
        <f t="shared" si="1"/>
        <v>1524.0720000000001</v>
      </c>
      <c r="E19" s="65">
        <f t="shared" si="2"/>
        <v>8.0214315789473689E-2</v>
      </c>
      <c r="F19" s="25"/>
      <c r="G19" s="25"/>
    </row>
    <row r="20" spans="1:8" x14ac:dyDescent="0.2">
      <c r="A20" s="25"/>
      <c r="B20" s="63">
        <v>20000</v>
      </c>
      <c r="C20" s="64" t="str">
        <f t="shared" si="0"/>
        <v>13.8%</v>
      </c>
      <c r="D20" s="63">
        <f t="shared" si="1"/>
        <v>1662.0720000000001</v>
      </c>
      <c r="E20" s="65">
        <f t="shared" si="2"/>
        <v>8.31036E-2</v>
      </c>
      <c r="F20" s="25"/>
      <c r="G20" s="25"/>
    </row>
    <row r="21" spans="1:8" x14ac:dyDescent="0.2">
      <c r="A21" s="25"/>
      <c r="B21" s="63">
        <v>21000</v>
      </c>
      <c r="C21" s="64" t="str">
        <f t="shared" si="0"/>
        <v>13.8%</v>
      </c>
      <c r="D21" s="63">
        <f t="shared" si="1"/>
        <v>1800.0720000000001</v>
      </c>
      <c r="E21" s="65">
        <f t="shared" si="2"/>
        <v>8.5717714285714286E-2</v>
      </c>
      <c r="F21" s="25"/>
      <c r="G21" s="25"/>
    </row>
    <row r="22" spans="1:8" x14ac:dyDescent="0.2">
      <c r="A22" s="25"/>
      <c r="B22" s="63">
        <v>22000</v>
      </c>
      <c r="C22" s="64" t="str">
        <f t="shared" si="0"/>
        <v>13.8%</v>
      </c>
      <c r="D22" s="63">
        <f t="shared" si="1"/>
        <v>1938.0720000000001</v>
      </c>
      <c r="E22" s="65">
        <f t="shared" si="2"/>
        <v>8.8094181818181821E-2</v>
      </c>
      <c r="F22" s="25"/>
      <c r="G22" s="25"/>
    </row>
    <row r="23" spans="1:8" x14ac:dyDescent="0.2">
      <c r="A23" s="25"/>
      <c r="B23" s="63">
        <v>23000</v>
      </c>
      <c r="C23" s="64" t="str">
        <f t="shared" si="0"/>
        <v>13.8%</v>
      </c>
      <c r="D23" s="63">
        <f t="shared" si="1"/>
        <v>2076.0720000000001</v>
      </c>
      <c r="E23" s="65">
        <f t="shared" si="2"/>
        <v>9.0264000000000011E-2</v>
      </c>
      <c r="F23" s="25"/>
      <c r="G23" s="25"/>
    </row>
    <row r="24" spans="1:8" x14ac:dyDescent="0.2">
      <c r="A24" s="25"/>
      <c r="B24" s="63">
        <v>24000</v>
      </c>
      <c r="C24" s="64" t="str">
        <f t="shared" si="0"/>
        <v>13.8%</v>
      </c>
      <c r="D24" s="63">
        <f t="shared" si="1"/>
        <v>2214.0720000000001</v>
      </c>
      <c r="E24" s="65">
        <f t="shared" si="2"/>
        <v>9.2253000000000002E-2</v>
      </c>
      <c r="F24" s="25"/>
      <c r="G24" s="25"/>
    </row>
    <row r="25" spans="1:8" x14ac:dyDescent="0.2">
      <c r="A25" s="25"/>
      <c r="B25" s="63">
        <v>25000</v>
      </c>
      <c r="C25" s="64" t="str">
        <f t="shared" si="0"/>
        <v>13.8%</v>
      </c>
      <c r="D25" s="63">
        <f t="shared" si="1"/>
        <v>2352.0720000000001</v>
      </c>
      <c r="E25" s="65">
        <f t="shared" si="2"/>
        <v>9.4082880000000008E-2</v>
      </c>
      <c r="F25" s="25"/>
      <c r="G25" s="25"/>
    </row>
    <row r="26" spans="1:8" x14ac:dyDescent="0.2">
      <c r="A26" s="25"/>
      <c r="B26" s="63">
        <v>26000</v>
      </c>
      <c r="C26" s="64" t="str">
        <f t="shared" si="0"/>
        <v>13.8%</v>
      </c>
      <c r="D26" s="63">
        <f t="shared" si="1"/>
        <v>2490.0720000000001</v>
      </c>
      <c r="E26" s="65">
        <f t="shared" si="2"/>
        <v>9.577200000000001E-2</v>
      </c>
      <c r="F26" s="25"/>
      <c r="G26" s="25"/>
    </row>
    <row r="27" spans="1:8" x14ac:dyDescent="0.2">
      <c r="A27" s="25"/>
      <c r="B27" s="63">
        <v>27000</v>
      </c>
      <c r="C27" s="64" t="str">
        <f t="shared" si="0"/>
        <v>13.8%</v>
      </c>
      <c r="D27" s="63">
        <f t="shared" si="1"/>
        <v>2628.0720000000001</v>
      </c>
      <c r="E27" s="65">
        <f t="shared" si="2"/>
        <v>9.7336000000000006E-2</v>
      </c>
      <c r="F27" s="25"/>
      <c r="G27" s="25"/>
    </row>
    <row r="28" spans="1:8" x14ac:dyDescent="0.2">
      <c r="A28" s="25"/>
      <c r="B28" s="63">
        <v>28000</v>
      </c>
      <c r="C28" s="64" t="str">
        <f t="shared" si="0"/>
        <v>13.8%</v>
      </c>
      <c r="D28" s="63">
        <f t="shared" si="1"/>
        <v>2766.0720000000001</v>
      </c>
      <c r="E28" s="65">
        <f t="shared" si="2"/>
        <v>9.8788285714285717E-2</v>
      </c>
      <c r="F28" s="25"/>
      <c r="G28" s="25"/>
    </row>
    <row r="29" spans="1:8" x14ac:dyDescent="0.2">
      <c r="A29" s="25"/>
      <c r="B29" s="63">
        <v>29000</v>
      </c>
      <c r="C29" s="64" t="str">
        <f t="shared" si="0"/>
        <v>13.8%</v>
      </c>
      <c r="D29" s="63">
        <f t="shared" si="1"/>
        <v>2904.0720000000001</v>
      </c>
      <c r="E29" s="65">
        <f t="shared" si="2"/>
        <v>0.10014041379310346</v>
      </c>
      <c r="F29" s="25"/>
      <c r="G29" s="25"/>
    </row>
    <row r="30" spans="1:8" x14ac:dyDescent="0.2">
      <c r="A30" s="25"/>
      <c r="B30" s="63">
        <v>30000</v>
      </c>
      <c r="C30" s="64" t="str">
        <f t="shared" si="0"/>
        <v>13.8%</v>
      </c>
      <c r="D30" s="63">
        <f t="shared" si="1"/>
        <v>3042.0720000000001</v>
      </c>
      <c r="E30" s="65">
        <f t="shared" si="2"/>
        <v>0.1014024</v>
      </c>
      <c r="F30" s="25"/>
      <c r="G30" s="25"/>
    </row>
    <row r="31" spans="1:8" x14ac:dyDescent="0.2">
      <c r="A31" s="25"/>
      <c r="B31" s="63">
        <v>30940</v>
      </c>
      <c r="C31" s="64" t="str">
        <f t="shared" si="0"/>
        <v>13.8%</v>
      </c>
      <c r="D31" s="63">
        <f t="shared" si="1"/>
        <v>3171.7920000000004</v>
      </c>
      <c r="E31" s="65">
        <f t="shared" si="2"/>
        <v>0.10251428571428572</v>
      </c>
      <c r="F31" s="25"/>
      <c r="G31" s="25"/>
    </row>
    <row r="32" spans="1:8" x14ac:dyDescent="0.2">
      <c r="A32" s="25"/>
      <c r="B32" s="63">
        <v>30941</v>
      </c>
      <c r="C32" s="64" t="str">
        <f t="shared" si="0"/>
        <v>13.8%</v>
      </c>
      <c r="D32" s="63">
        <f t="shared" si="1"/>
        <v>3171.9300000000003</v>
      </c>
      <c r="E32" s="65">
        <f t="shared" si="2"/>
        <v>0.10251543259752433</v>
      </c>
      <c r="F32" s="25"/>
      <c r="G32" s="25"/>
    </row>
    <row r="33" spans="1:7" x14ac:dyDescent="0.2">
      <c r="A33" s="25"/>
      <c r="B33" s="63">
        <v>31000</v>
      </c>
      <c r="C33" s="64" t="str">
        <f t="shared" si="0"/>
        <v>13.8%</v>
      </c>
      <c r="D33" s="63">
        <f t="shared" si="1"/>
        <v>3180.0720000000001</v>
      </c>
      <c r="E33" s="65">
        <f t="shared" si="2"/>
        <v>0.10258296774193548</v>
      </c>
      <c r="F33" s="25"/>
      <c r="G33" s="25"/>
    </row>
    <row r="34" spans="1:7" x14ac:dyDescent="0.2">
      <c r="A34" s="25"/>
      <c r="B34" s="63">
        <v>32000</v>
      </c>
      <c r="C34" s="64" t="str">
        <f t="shared" si="0"/>
        <v>13.8%</v>
      </c>
      <c r="D34" s="63">
        <f t="shared" si="1"/>
        <v>3318.0720000000001</v>
      </c>
      <c r="E34" s="65">
        <f t="shared" si="2"/>
        <v>0.10368975</v>
      </c>
      <c r="F34" s="25"/>
      <c r="G34" s="25"/>
    </row>
    <row r="35" spans="1:7" x14ac:dyDescent="0.2">
      <c r="A35" s="25"/>
      <c r="B35" s="63">
        <v>33000</v>
      </c>
      <c r="C35" s="64" t="str">
        <f t="shared" si="0"/>
        <v>13.8%</v>
      </c>
      <c r="D35" s="63">
        <f t="shared" si="1"/>
        <v>3456.0720000000001</v>
      </c>
      <c r="E35" s="65">
        <f t="shared" si="2"/>
        <v>0.10472945454545454</v>
      </c>
      <c r="F35" s="25"/>
      <c r="G35" s="25"/>
    </row>
    <row r="36" spans="1:7" x14ac:dyDescent="0.2">
      <c r="A36" s="25"/>
      <c r="B36" s="63">
        <v>34000</v>
      </c>
      <c r="C36" s="64" t="str">
        <f t="shared" si="0"/>
        <v>13.8%</v>
      </c>
      <c r="D36" s="63">
        <f t="shared" si="1"/>
        <v>3594.0720000000001</v>
      </c>
      <c r="E36" s="65">
        <f t="shared" si="2"/>
        <v>0.10570800000000001</v>
      </c>
      <c r="F36" s="25"/>
      <c r="G36" s="25"/>
    </row>
    <row r="37" spans="1:7" x14ac:dyDescent="0.2">
      <c r="A37" s="25"/>
      <c r="B37" s="63">
        <v>35000</v>
      </c>
      <c r="C37" s="64" t="str">
        <f t="shared" si="0"/>
        <v>13.8%</v>
      </c>
      <c r="D37" s="63">
        <f t="shared" si="1"/>
        <v>3732.0720000000001</v>
      </c>
      <c r="E37" s="65">
        <f t="shared" si="2"/>
        <v>0.10663062857142858</v>
      </c>
      <c r="F37" s="25"/>
      <c r="G37" s="25"/>
    </row>
    <row r="38" spans="1:7" x14ac:dyDescent="0.2">
      <c r="A38" s="25"/>
      <c r="B38" s="63">
        <v>36000</v>
      </c>
      <c r="C38" s="64" t="str">
        <f t="shared" si="0"/>
        <v>13.8%</v>
      </c>
      <c r="D38" s="63">
        <f t="shared" si="1"/>
        <v>3870.0720000000001</v>
      </c>
      <c r="E38" s="65">
        <f t="shared" si="2"/>
        <v>0.107502</v>
      </c>
      <c r="F38" s="25"/>
      <c r="G38" s="25"/>
    </row>
    <row r="39" spans="1:7" x14ac:dyDescent="0.2">
      <c r="A39" s="25"/>
      <c r="B39" s="63">
        <v>37000</v>
      </c>
      <c r="C39" s="64" t="str">
        <f t="shared" si="0"/>
        <v>13.8%</v>
      </c>
      <c r="D39" s="63">
        <f t="shared" si="1"/>
        <v>4008.0720000000001</v>
      </c>
      <c r="E39" s="65">
        <f t="shared" si="2"/>
        <v>0.10832627027027027</v>
      </c>
      <c r="F39" s="25"/>
      <c r="G39" s="25"/>
    </row>
    <row r="40" spans="1:7" x14ac:dyDescent="0.2">
      <c r="A40" s="25"/>
      <c r="B40" s="63">
        <v>38000</v>
      </c>
      <c r="C40" s="64" t="str">
        <f t="shared" si="0"/>
        <v>13.8%</v>
      </c>
      <c r="D40" s="63">
        <f t="shared" si="1"/>
        <v>4146.0720000000001</v>
      </c>
      <c r="E40" s="65">
        <f t="shared" si="2"/>
        <v>0.10910715789473685</v>
      </c>
      <c r="F40" s="25"/>
      <c r="G40" s="25"/>
    </row>
    <row r="41" spans="1:7" x14ac:dyDescent="0.2">
      <c r="A41" s="25"/>
      <c r="B41" s="63">
        <v>39000</v>
      </c>
      <c r="C41" s="64" t="str">
        <f t="shared" si="0"/>
        <v>13.8%</v>
      </c>
      <c r="D41" s="63">
        <f t="shared" si="1"/>
        <v>4284.0720000000001</v>
      </c>
      <c r="E41" s="65">
        <f t="shared" si="2"/>
        <v>0.109848</v>
      </c>
      <c r="F41" s="25"/>
      <c r="G41" s="25"/>
    </row>
    <row r="42" spans="1:7" x14ac:dyDescent="0.2">
      <c r="A42" s="25"/>
      <c r="B42" s="63">
        <v>40000</v>
      </c>
      <c r="C42" s="64" t="str">
        <f t="shared" si="0"/>
        <v>13.8%</v>
      </c>
      <c r="D42" s="63">
        <f t="shared" si="1"/>
        <v>4422.0720000000001</v>
      </c>
      <c r="E42" s="65">
        <f t="shared" si="2"/>
        <v>0.11055180000000001</v>
      </c>
      <c r="F42" s="25"/>
      <c r="G42" s="25"/>
    </row>
    <row r="43" spans="1:7" x14ac:dyDescent="0.2">
      <c r="A43" s="25"/>
      <c r="B43" s="63">
        <v>41000</v>
      </c>
      <c r="C43" s="64" t="str">
        <f t="shared" si="0"/>
        <v>13.8%</v>
      </c>
      <c r="D43" s="63">
        <f t="shared" si="1"/>
        <v>4560.0720000000001</v>
      </c>
      <c r="E43" s="65">
        <f t="shared" si="2"/>
        <v>0.11122126829268293</v>
      </c>
      <c r="F43" s="25"/>
      <c r="G43" s="25"/>
    </row>
    <row r="44" spans="1:7" x14ac:dyDescent="0.2">
      <c r="A44" s="25"/>
      <c r="B44" s="63">
        <v>42000</v>
      </c>
      <c r="C44" s="64" t="str">
        <f t="shared" si="0"/>
        <v>13.8%</v>
      </c>
      <c r="D44" s="63">
        <f t="shared" si="1"/>
        <v>4698.0720000000001</v>
      </c>
      <c r="E44" s="65">
        <f t="shared" si="2"/>
        <v>0.11185885714285715</v>
      </c>
      <c r="F44" s="25"/>
      <c r="G44" s="25"/>
    </row>
    <row r="45" spans="1:7" x14ac:dyDescent="0.2">
      <c r="A45" s="25"/>
      <c r="B45" s="63">
        <v>43000</v>
      </c>
      <c r="C45" s="64" t="str">
        <f t="shared" si="0"/>
        <v>13.8%</v>
      </c>
      <c r="D45" s="63">
        <f t="shared" si="1"/>
        <v>4836.0720000000001</v>
      </c>
      <c r="E45" s="65">
        <f t="shared" si="2"/>
        <v>0.11246679069767442</v>
      </c>
      <c r="F45" s="25"/>
      <c r="G45" s="25"/>
    </row>
    <row r="46" spans="1:7" x14ac:dyDescent="0.2">
      <c r="A46" s="25"/>
      <c r="B46" s="63">
        <v>44000</v>
      </c>
      <c r="C46" s="64" t="str">
        <f t="shared" si="0"/>
        <v>13.8%</v>
      </c>
      <c r="D46" s="63">
        <f t="shared" si="1"/>
        <v>4974.0720000000001</v>
      </c>
      <c r="E46" s="65">
        <f t="shared" si="2"/>
        <v>0.11304709090909092</v>
      </c>
      <c r="F46" s="25"/>
      <c r="G46" s="25"/>
    </row>
    <row r="47" spans="1:7" x14ac:dyDescent="0.2">
      <c r="A47" s="25"/>
      <c r="B47" s="63">
        <v>45000</v>
      </c>
      <c r="C47" s="64" t="str">
        <f t="shared" si="0"/>
        <v>13.8%</v>
      </c>
      <c r="D47" s="63">
        <f t="shared" si="1"/>
        <v>5112.0720000000001</v>
      </c>
      <c r="E47" s="65">
        <f t="shared" si="2"/>
        <v>0.1136016</v>
      </c>
      <c r="F47" s="25"/>
      <c r="G47" s="25"/>
    </row>
    <row r="48" spans="1:7" x14ac:dyDescent="0.2">
      <c r="A48" s="25"/>
      <c r="B48" s="63">
        <v>46000</v>
      </c>
      <c r="C48" s="64" t="str">
        <f t="shared" si="0"/>
        <v>13.8%</v>
      </c>
      <c r="D48" s="63">
        <f t="shared" si="1"/>
        <v>5250.0720000000001</v>
      </c>
      <c r="E48" s="65">
        <f t="shared" si="2"/>
        <v>0.114132</v>
      </c>
      <c r="F48" s="25"/>
      <c r="G48" s="25"/>
    </row>
    <row r="49" spans="1:7" x14ac:dyDescent="0.2">
      <c r="A49" s="25"/>
      <c r="B49" s="63">
        <v>47000</v>
      </c>
      <c r="C49" s="64" t="str">
        <f t="shared" si="0"/>
        <v>13.8%</v>
      </c>
      <c r="D49" s="63">
        <f t="shared" si="1"/>
        <v>5388.0720000000001</v>
      </c>
      <c r="E49" s="65">
        <f t="shared" si="2"/>
        <v>0.11463982978723404</v>
      </c>
      <c r="F49" s="25"/>
      <c r="G49" s="25"/>
    </row>
    <row r="50" spans="1:7" x14ac:dyDescent="0.2">
      <c r="A50" s="25"/>
      <c r="B50" s="63">
        <v>48000</v>
      </c>
      <c r="C50" s="64" t="str">
        <f t="shared" si="0"/>
        <v>13.8%</v>
      </c>
      <c r="D50" s="63">
        <f t="shared" si="1"/>
        <v>5526.0720000000001</v>
      </c>
      <c r="E50" s="65">
        <f t="shared" si="2"/>
        <v>0.11512650000000001</v>
      </c>
      <c r="F50" s="25"/>
      <c r="G50" s="25"/>
    </row>
    <row r="51" spans="1:7" x14ac:dyDescent="0.2">
      <c r="A51" s="25"/>
      <c r="B51" s="63">
        <v>49000</v>
      </c>
      <c r="C51" s="64" t="str">
        <f t="shared" si="0"/>
        <v>13.8%</v>
      </c>
      <c r="D51" s="63">
        <f t="shared" si="1"/>
        <v>5664.0720000000001</v>
      </c>
      <c r="E51" s="65">
        <f t="shared" si="2"/>
        <v>0.11559330612244899</v>
      </c>
      <c r="F51" s="25"/>
      <c r="G51" s="25"/>
    </row>
    <row r="52" spans="1:7" x14ac:dyDescent="0.2">
      <c r="A52" s="25"/>
      <c r="B52" s="63">
        <v>50000</v>
      </c>
      <c r="C52" s="64" t="str">
        <f t="shared" si="0"/>
        <v>13.8%</v>
      </c>
      <c r="D52" s="63">
        <f t="shared" si="1"/>
        <v>5802.0720000000001</v>
      </c>
      <c r="E52" s="65">
        <f t="shared" si="2"/>
        <v>0.11604144</v>
      </c>
      <c r="F52" s="25"/>
      <c r="G52" s="25"/>
    </row>
    <row r="53" spans="1:7" x14ac:dyDescent="0.2">
      <c r="A53" s="25"/>
      <c r="B53" s="63">
        <v>51000</v>
      </c>
      <c r="C53" s="64" t="str">
        <f t="shared" si="0"/>
        <v>13.8%</v>
      </c>
      <c r="D53" s="63">
        <f t="shared" si="1"/>
        <v>5940.0720000000001</v>
      </c>
      <c r="E53" s="65">
        <f t="shared" si="2"/>
        <v>0.11647200000000001</v>
      </c>
      <c r="F53" s="25"/>
      <c r="G53" s="25"/>
    </row>
    <row r="54" spans="1:7" x14ac:dyDescent="0.2">
      <c r="A54" s="25"/>
      <c r="B54" s="63">
        <v>52000</v>
      </c>
      <c r="C54" s="64" t="str">
        <f t="shared" si="0"/>
        <v>13.8%</v>
      </c>
      <c r="D54" s="63">
        <f t="shared" si="1"/>
        <v>6078.0720000000001</v>
      </c>
      <c r="E54" s="65">
        <f t="shared" si="2"/>
        <v>0.116886</v>
      </c>
      <c r="F54" s="25"/>
      <c r="G54" s="25"/>
    </row>
    <row r="55" spans="1:7" x14ac:dyDescent="0.2">
      <c r="A55" s="25"/>
      <c r="B55" s="63">
        <v>53000</v>
      </c>
      <c r="C55" s="64" t="str">
        <f t="shared" si="0"/>
        <v>13.8%</v>
      </c>
      <c r="D55" s="63">
        <f t="shared" si="1"/>
        <v>6216.0720000000001</v>
      </c>
      <c r="E55" s="65">
        <f t="shared" si="2"/>
        <v>0.11728437735849057</v>
      </c>
      <c r="F55" s="25"/>
      <c r="G55" s="25"/>
    </row>
    <row r="56" spans="1:7" x14ac:dyDescent="0.2">
      <c r="A56" s="25"/>
      <c r="B56" s="63">
        <v>54000</v>
      </c>
      <c r="C56" s="64" t="str">
        <f t="shared" si="0"/>
        <v>13.8%</v>
      </c>
      <c r="D56" s="63">
        <f t="shared" si="1"/>
        <v>6354.0720000000001</v>
      </c>
      <c r="E56" s="65">
        <f t="shared" si="2"/>
        <v>0.11766800000000001</v>
      </c>
      <c r="F56" s="25"/>
      <c r="G56" s="25"/>
    </row>
    <row r="57" spans="1:7" x14ac:dyDescent="0.2">
      <c r="A57" s="25"/>
      <c r="B57" s="63">
        <v>55000</v>
      </c>
      <c r="C57" s="64" t="str">
        <f t="shared" si="0"/>
        <v>13.8%</v>
      </c>
      <c r="D57" s="63">
        <f t="shared" si="1"/>
        <v>6492.0720000000001</v>
      </c>
      <c r="E57" s="65">
        <f t="shared" si="2"/>
        <v>0.11803767272727272</v>
      </c>
      <c r="F57" s="25"/>
      <c r="G57" s="25"/>
    </row>
    <row r="58" spans="1:7" x14ac:dyDescent="0.2">
      <c r="A58" s="25"/>
      <c r="B58" s="63">
        <v>56000</v>
      </c>
      <c r="C58" s="64" t="str">
        <f t="shared" si="0"/>
        <v>13.8%</v>
      </c>
      <c r="D58" s="63">
        <f t="shared" si="1"/>
        <v>6630.0720000000001</v>
      </c>
      <c r="E58" s="65">
        <f t="shared" si="2"/>
        <v>0.11839414285714286</v>
      </c>
      <c r="F58" s="25"/>
      <c r="G58" s="25"/>
    </row>
    <row r="59" spans="1:7" x14ac:dyDescent="0.2">
      <c r="A59" s="25"/>
      <c r="B59" s="63">
        <v>57000</v>
      </c>
      <c r="C59" s="64" t="str">
        <f t="shared" si="0"/>
        <v>13.8%</v>
      </c>
      <c r="D59" s="63">
        <f t="shared" si="1"/>
        <v>6768.0720000000001</v>
      </c>
      <c r="E59" s="65">
        <f t="shared" si="2"/>
        <v>0.11873810526315789</v>
      </c>
      <c r="F59" s="25"/>
      <c r="G59" s="25"/>
    </row>
    <row r="60" spans="1:7" x14ac:dyDescent="0.2">
      <c r="A60" s="25"/>
      <c r="B60" s="63">
        <v>58000</v>
      </c>
      <c r="C60" s="64" t="str">
        <f t="shared" si="0"/>
        <v>13.8%</v>
      </c>
      <c r="D60" s="63">
        <f t="shared" si="1"/>
        <v>6906.072000000001</v>
      </c>
      <c r="E60" s="65">
        <f t="shared" si="2"/>
        <v>0.11907020689655175</v>
      </c>
      <c r="F60" s="25"/>
      <c r="G60" s="25"/>
    </row>
    <row r="61" spans="1:7" x14ac:dyDescent="0.2">
      <c r="A61" s="25"/>
      <c r="B61" s="63">
        <v>59000</v>
      </c>
      <c r="C61" s="64" t="str">
        <f t="shared" si="0"/>
        <v>13.8%</v>
      </c>
      <c r="D61" s="63">
        <f t="shared" si="1"/>
        <v>7044.072000000001</v>
      </c>
      <c r="E61" s="65">
        <f t="shared" si="2"/>
        <v>0.11939105084745764</v>
      </c>
      <c r="F61" s="25"/>
      <c r="G61" s="25"/>
    </row>
    <row r="62" spans="1:7" x14ac:dyDescent="0.2">
      <c r="A62" s="25"/>
      <c r="B62" s="63">
        <v>60000</v>
      </c>
      <c r="C62" s="64" t="str">
        <f t="shared" si="0"/>
        <v>13.8%</v>
      </c>
      <c r="D62" s="63">
        <f t="shared" si="1"/>
        <v>7182.072000000001</v>
      </c>
      <c r="E62" s="65">
        <f t="shared" si="2"/>
        <v>0.11970120000000002</v>
      </c>
      <c r="F62" s="25"/>
      <c r="G62" s="25"/>
    </row>
    <row r="63" spans="1:7" x14ac:dyDescent="0.2">
      <c r="A63" s="25"/>
      <c r="B63" s="63">
        <v>61000</v>
      </c>
      <c r="C63" s="64" t="str">
        <f t="shared" si="0"/>
        <v>13.8%</v>
      </c>
      <c r="D63" s="63">
        <f t="shared" si="1"/>
        <v>7320.072000000001</v>
      </c>
      <c r="E63" s="65">
        <f t="shared" si="2"/>
        <v>0.12000118032786887</v>
      </c>
      <c r="F63" s="25"/>
      <c r="G63" s="25"/>
    </row>
    <row r="64" spans="1:7" x14ac:dyDescent="0.2">
      <c r="A64" s="25"/>
      <c r="B64" s="63">
        <v>62000</v>
      </c>
      <c r="C64" s="64" t="str">
        <f t="shared" si="0"/>
        <v>13.8%</v>
      </c>
      <c r="D64" s="63">
        <f t="shared" si="1"/>
        <v>7458.072000000001</v>
      </c>
      <c r="E64" s="65">
        <f t="shared" si="2"/>
        <v>0.12029148387096776</v>
      </c>
      <c r="F64" s="25"/>
      <c r="G64" s="25"/>
    </row>
    <row r="65" spans="1:7" x14ac:dyDescent="0.2">
      <c r="A65" s="25"/>
      <c r="B65" s="63">
        <v>63000</v>
      </c>
      <c r="C65" s="64" t="str">
        <f t="shared" si="0"/>
        <v>13.8%</v>
      </c>
      <c r="D65" s="63">
        <f t="shared" si="1"/>
        <v>7596.072000000001</v>
      </c>
      <c r="E65" s="65">
        <f t="shared" si="2"/>
        <v>0.12057257142857145</v>
      </c>
      <c r="F65" s="25"/>
      <c r="G65" s="25"/>
    </row>
    <row r="66" spans="1:7" x14ac:dyDescent="0.2">
      <c r="A66" s="25"/>
      <c r="B66" s="63">
        <v>64000</v>
      </c>
      <c r="C66" s="64" t="str">
        <f t="shared" si="0"/>
        <v>13.8%</v>
      </c>
      <c r="D66" s="63">
        <f t="shared" si="1"/>
        <v>7734.072000000001</v>
      </c>
      <c r="E66" s="65">
        <f t="shared" si="2"/>
        <v>0.12084487500000002</v>
      </c>
      <c r="F66" s="25"/>
      <c r="G66" s="25"/>
    </row>
    <row r="67" spans="1:7" x14ac:dyDescent="0.2">
      <c r="A67" s="25"/>
      <c r="B67" s="63">
        <v>65000</v>
      </c>
      <c r="C67" s="64" t="str">
        <f t="shared" si="0"/>
        <v>13.8%</v>
      </c>
      <c r="D67" s="63">
        <f t="shared" si="1"/>
        <v>7872.072000000001</v>
      </c>
      <c r="E67" s="65">
        <f t="shared" si="2"/>
        <v>0.12110880000000002</v>
      </c>
      <c r="F67" s="25"/>
      <c r="G67" s="25"/>
    </row>
    <row r="68" spans="1:7" x14ac:dyDescent="0.2">
      <c r="A68" s="25"/>
      <c r="B68" s="63">
        <v>66000</v>
      </c>
      <c r="C68" s="64" t="str">
        <f t="shared" si="0"/>
        <v>13.8%</v>
      </c>
      <c r="D68" s="63">
        <f t="shared" si="1"/>
        <v>8010.072000000001</v>
      </c>
      <c r="E68" s="65">
        <f t="shared" si="2"/>
        <v>0.12136472727272729</v>
      </c>
      <c r="F68" s="25"/>
      <c r="G68" s="25"/>
    </row>
    <row r="69" spans="1:7" x14ac:dyDescent="0.2">
      <c r="A69" s="25"/>
      <c r="B69" s="63">
        <v>67000</v>
      </c>
      <c r="C69" s="64" t="str">
        <f t="shared" ref="C69:C92" si="3">+$A$7</f>
        <v>13.8%</v>
      </c>
      <c r="D69" s="63">
        <f t="shared" ref="D69:D92" si="4">(B69-$B$7)*$A$7</f>
        <v>8148.072000000001</v>
      </c>
      <c r="E69" s="65">
        <f t="shared" ref="E69:E92" si="5">D69/B69</f>
        <v>0.12161301492537314</v>
      </c>
      <c r="F69" s="25"/>
      <c r="G69" s="25"/>
    </row>
    <row r="70" spans="1:7" x14ac:dyDescent="0.2">
      <c r="A70" s="25"/>
      <c r="B70" s="63">
        <v>68000</v>
      </c>
      <c r="C70" s="64" t="str">
        <f t="shared" si="3"/>
        <v>13.8%</v>
      </c>
      <c r="D70" s="63">
        <f t="shared" si="4"/>
        <v>8286.0720000000001</v>
      </c>
      <c r="E70" s="65">
        <f t="shared" si="5"/>
        <v>0.121854</v>
      </c>
      <c r="F70" s="25"/>
      <c r="G70" s="25"/>
    </row>
    <row r="71" spans="1:7" x14ac:dyDescent="0.2">
      <c r="A71" s="25"/>
      <c r="B71" s="63">
        <v>69000</v>
      </c>
      <c r="C71" s="64" t="str">
        <f t="shared" si="3"/>
        <v>13.8%</v>
      </c>
      <c r="D71" s="63">
        <f t="shared" si="4"/>
        <v>8424.0720000000001</v>
      </c>
      <c r="E71" s="65">
        <f t="shared" si="5"/>
        <v>0.122088</v>
      </c>
      <c r="F71" s="25"/>
      <c r="G71" s="25"/>
    </row>
    <row r="72" spans="1:7" x14ac:dyDescent="0.2">
      <c r="A72" s="25"/>
      <c r="B72" s="63">
        <v>70000</v>
      </c>
      <c r="C72" s="64" t="str">
        <f t="shared" si="3"/>
        <v>13.8%</v>
      </c>
      <c r="D72" s="63">
        <f t="shared" si="4"/>
        <v>8562.0720000000001</v>
      </c>
      <c r="E72" s="65">
        <f t="shared" si="5"/>
        <v>0.12231531428571429</v>
      </c>
      <c r="F72" s="25"/>
      <c r="G72" s="25"/>
    </row>
    <row r="73" spans="1:7" x14ac:dyDescent="0.2">
      <c r="A73" s="25"/>
      <c r="B73" s="63">
        <v>71000</v>
      </c>
      <c r="C73" s="64" t="str">
        <f t="shared" si="3"/>
        <v>13.8%</v>
      </c>
      <c r="D73" s="63">
        <f t="shared" si="4"/>
        <v>8700.0720000000001</v>
      </c>
      <c r="E73" s="65">
        <f t="shared" si="5"/>
        <v>0.12253622535211267</v>
      </c>
      <c r="F73" s="25"/>
      <c r="G73" s="25"/>
    </row>
    <row r="74" spans="1:7" x14ac:dyDescent="0.2">
      <c r="A74" s="25"/>
      <c r="B74" s="63">
        <v>72000</v>
      </c>
      <c r="C74" s="64" t="str">
        <f t="shared" si="3"/>
        <v>13.8%</v>
      </c>
      <c r="D74" s="63">
        <f t="shared" si="4"/>
        <v>8838.0720000000001</v>
      </c>
      <c r="E74" s="65">
        <f t="shared" si="5"/>
        <v>0.122751</v>
      </c>
      <c r="F74" s="25"/>
      <c r="G74" s="25"/>
    </row>
    <row r="75" spans="1:7" x14ac:dyDescent="0.2">
      <c r="A75" s="25"/>
      <c r="B75" s="63">
        <v>73000</v>
      </c>
      <c r="C75" s="64" t="str">
        <f t="shared" si="3"/>
        <v>13.8%</v>
      </c>
      <c r="D75" s="63">
        <f t="shared" si="4"/>
        <v>8976.0720000000001</v>
      </c>
      <c r="E75" s="65">
        <f t="shared" si="5"/>
        <v>0.12295989041095891</v>
      </c>
      <c r="F75" s="25"/>
      <c r="G75" s="25"/>
    </row>
    <row r="76" spans="1:7" x14ac:dyDescent="0.2">
      <c r="A76" s="25"/>
      <c r="B76" s="63">
        <v>74000</v>
      </c>
      <c r="C76" s="64" t="str">
        <f t="shared" si="3"/>
        <v>13.8%</v>
      </c>
      <c r="D76" s="63">
        <f t="shared" si="4"/>
        <v>9114.0720000000001</v>
      </c>
      <c r="E76" s="65">
        <f t="shared" si="5"/>
        <v>0.12316313513513513</v>
      </c>
      <c r="F76" s="25"/>
      <c r="G76" s="25"/>
    </row>
    <row r="77" spans="1:7" x14ac:dyDescent="0.2">
      <c r="A77" s="25"/>
      <c r="B77" s="63">
        <v>75000</v>
      </c>
      <c r="C77" s="64" t="str">
        <f t="shared" si="3"/>
        <v>13.8%</v>
      </c>
      <c r="D77" s="63">
        <f t="shared" si="4"/>
        <v>9252.0720000000001</v>
      </c>
      <c r="E77" s="65">
        <f t="shared" si="5"/>
        <v>0.12336096000000001</v>
      </c>
      <c r="F77" s="25"/>
      <c r="G77" s="25"/>
    </row>
    <row r="78" spans="1:7" x14ac:dyDescent="0.2">
      <c r="A78" s="25"/>
      <c r="B78" s="63">
        <v>76000</v>
      </c>
      <c r="C78" s="64" t="str">
        <f t="shared" si="3"/>
        <v>13.8%</v>
      </c>
      <c r="D78" s="63">
        <f t="shared" si="4"/>
        <v>9390.0720000000001</v>
      </c>
      <c r="E78" s="65">
        <f t="shared" si="5"/>
        <v>0.12355357894736842</v>
      </c>
      <c r="F78" s="25"/>
      <c r="G78" s="25"/>
    </row>
    <row r="79" spans="1:7" x14ac:dyDescent="0.2">
      <c r="A79" s="25"/>
      <c r="B79" s="63">
        <v>77000</v>
      </c>
      <c r="C79" s="64" t="str">
        <f t="shared" si="3"/>
        <v>13.8%</v>
      </c>
      <c r="D79" s="63">
        <f t="shared" si="4"/>
        <v>9528.0720000000001</v>
      </c>
      <c r="E79" s="65">
        <f t="shared" si="5"/>
        <v>0.12374119480519481</v>
      </c>
      <c r="F79" s="25"/>
      <c r="G79" s="25"/>
    </row>
    <row r="80" spans="1:7" x14ac:dyDescent="0.2">
      <c r="A80" s="25"/>
      <c r="B80" s="63">
        <v>78000</v>
      </c>
      <c r="C80" s="64" t="str">
        <f t="shared" si="3"/>
        <v>13.8%</v>
      </c>
      <c r="D80" s="63">
        <f t="shared" si="4"/>
        <v>9666.0720000000001</v>
      </c>
      <c r="E80" s="65">
        <f t="shared" si="5"/>
        <v>0.12392400000000001</v>
      </c>
      <c r="F80" s="25"/>
      <c r="G80" s="25"/>
    </row>
    <row r="81" spans="1:7" x14ac:dyDescent="0.2">
      <c r="A81" s="25"/>
      <c r="B81" s="63">
        <v>79000</v>
      </c>
      <c r="C81" s="64" t="str">
        <f t="shared" si="3"/>
        <v>13.8%</v>
      </c>
      <c r="D81" s="63">
        <f t="shared" si="4"/>
        <v>9804.0720000000001</v>
      </c>
      <c r="E81" s="65">
        <f t="shared" si="5"/>
        <v>0.12410217721518987</v>
      </c>
      <c r="F81" s="25"/>
      <c r="G81" s="25"/>
    </row>
    <row r="82" spans="1:7" x14ac:dyDescent="0.2">
      <c r="A82" s="25"/>
      <c r="B82" s="63">
        <v>80000</v>
      </c>
      <c r="C82" s="64" t="str">
        <f t="shared" si="3"/>
        <v>13.8%</v>
      </c>
      <c r="D82" s="63">
        <f t="shared" si="4"/>
        <v>9942.0720000000001</v>
      </c>
      <c r="E82" s="65">
        <f t="shared" si="5"/>
        <v>0.12427589999999999</v>
      </c>
      <c r="F82" s="25"/>
      <c r="G82" s="25"/>
    </row>
    <row r="83" spans="1:7" x14ac:dyDescent="0.2">
      <c r="A83" s="25"/>
      <c r="B83" s="63">
        <v>81000</v>
      </c>
      <c r="C83" s="64" t="str">
        <f t="shared" si="3"/>
        <v>13.8%</v>
      </c>
      <c r="D83" s="63">
        <f t="shared" si="4"/>
        <v>10080.072</v>
      </c>
      <c r="E83" s="65">
        <f t="shared" si="5"/>
        <v>0.12444533333333334</v>
      </c>
      <c r="F83" s="25"/>
      <c r="G83" s="25"/>
    </row>
    <row r="84" spans="1:7" x14ac:dyDescent="0.2">
      <c r="A84" s="25"/>
      <c r="B84" s="63">
        <v>82000</v>
      </c>
      <c r="C84" s="64" t="str">
        <f t="shared" si="3"/>
        <v>13.8%</v>
      </c>
      <c r="D84" s="63">
        <f t="shared" si="4"/>
        <v>10218.072</v>
      </c>
      <c r="E84" s="65">
        <f t="shared" si="5"/>
        <v>0.12461063414634146</v>
      </c>
      <c r="F84" s="25"/>
      <c r="G84" s="25"/>
    </row>
    <row r="85" spans="1:7" x14ac:dyDescent="0.2">
      <c r="A85" s="25"/>
      <c r="B85" s="63">
        <v>83000</v>
      </c>
      <c r="C85" s="64" t="str">
        <f t="shared" si="3"/>
        <v>13.8%</v>
      </c>
      <c r="D85" s="63">
        <f t="shared" si="4"/>
        <v>10356.072</v>
      </c>
      <c r="E85" s="65">
        <f t="shared" si="5"/>
        <v>0.12477195180722891</v>
      </c>
      <c r="F85" s="25"/>
      <c r="G85" s="25"/>
    </row>
    <row r="86" spans="1:7" x14ac:dyDescent="0.2">
      <c r="A86" s="25"/>
      <c r="B86" s="63">
        <v>84000</v>
      </c>
      <c r="C86" s="64" t="str">
        <f t="shared" si="3"/>
        <v>13.8%</v>
      </c>
      <c r="D86" s="63">
        <f t="shared" si="4"/>
        <v>10494.072</v>
      </c>
      <c r="E86" s="65">
        <f t="shared" si="5"/>
        <v>0.12492942857142857</v>
      </c>
      <c r="F86" s="25"/>
      <c r="G86" s="25"/>
    </row>
    <row r="87" spans="1:7" x14ac:dyDescent="0.2">
      <c r="A87" s="25"/>
      <c r="B87" s="63">
        <v>85000</v>
      </c>
      <c r="C87" s="64" t="str">
        <f t="shared" si="3"/>
        <v>13.8%</v>
      </c>
      <c r="D87" s="63">
        <f t="shared" si="4"/>
        <v>10632.072</v>
      </c>
      <c r="E87" s="65">
        <f t="shared" si="5"/>
        <v>0.12508320000000001</v>
      </c>
      <c r="F87" s="25"/>
      <c r="G87" s="25"/>
    </row>
    <row r="88" spans="1:7" x14ac:dyDescent="0.2">
      <c r="A88" s="25"/>
      <c r="B88" s="63">
        <v>86000</v>
      </c>
      <c r="C88" s="64" t="str">
        <f t="shared" si="3"/>
        <v>13.8%</v>
      </c>
      <c r="D88" s="63">
        <f t="shared" si="4"/>
        <v>10770.072</v>
      </c>
      <c r="E88" s="65">
        <f t="shared" si="5"/>
        <v>0.12523339534883721</v>
      </c>
      <c r="F88" s="25"/>
      <c r="G88" s="25"/>
    </row>
    <row r="89" spans="1:7" x14ac:dyDescent="0.2">
      <c r="A89" s="25"/>
      <c r="B89" s="63">
        <v>87000</v>
      </c>
      <c r="C89" s="64" t="str">
        <f t="shared" si="3"/>
        <v>13.8%</v>
      </c>
      <c r="D89" s="63">
        <f t="shared" si="4"/>
        <v>10908.072</v>
      </c>
      <c r="E89" s="65">
        <f t="shared" si="5"/>
        <v>0.12538013793103447</v>
      </c>
      <c r="F89" s="25"/>
      <c r="G89" s="25"/>
    </row>
    <row r="90" spans="1:7" x14ac:dyDescent="0.2">
      <c r="A90" s="25"/>
      <c r="B90" s="63">
        <v>88000</v>
      </c>
      <c r="C90" s="64" t="str">
        <f t="shared" si="3"/>
        <v>13.8%</v>
      </c>
      <c r="D90" s="63">
        <f t="shared" si="4"/>
        <v>11046.072</v>
      </c>
      <c r="E90" s="65">
        <f t="shared" si="5"/>
        <v>0.12552354545454544</v>
      </c>
      <c r="F90" s="25"/>
      <c r="G90" s="25"/>
    </row>
    <row r="91" spans="1:7" x14ac:dyDescent="0.2">
      <c r="A91" s="25"/>
      <c r="B91" s="63">
        <v>89000</v>
      </c>
      <c r="C91" s="64" t="str">
        <f t="shared" si="3"/>
        <v>13.8%</v>
      </c>
      <c r="D91" s="63">
        <f t="shared" si="4"/>
        <v>11184.072</v>
      </c>
      <c r="E91" s="65">
        <f t="shared" si="5"/>
        <v>0.12566373033707864</v>
      </c>
      <c r="F91" s="25"/>
      <c r="G91" s="25"/>
    </row>
    <row r="92" spans="1:7" ht="13.5" thickBot="1" x14ac:dyDescent="0.25">
      <c r="A92" s="25"/>
      <c r="B92" s="66">
        <v>90000</v>
      </c>
      <c r="C92" s="67" t="str">
        <f t="shared" si="3"/>
        <v>13.8%</v>
      </c>
      <c r="D92" s="66">
        <f t="shared" si="4"/>
        <v>11322.072</v>
      </c>
      <c r="E92" s="68">
        <f t="shared" si="5"/>
        <v>0.12580079999999999</v>
      </c>
      <c r="F92" s="25"/>
      <c r="G92" s="25"/>
    </row>
    <row r="93" spans="1:7" x14ac:dyDescent="0.2">
      <c r="A93" s="25"/>
      <c r="B93" s="38"/>
      <c r="C93" s="37"/>
      <c r="D93" s="38"/>
      <c r="E93" s="37"/>
      <c r="F93" s="25"/>
      <c r="G93" s="25"/>
    </row>
  </sheetData>
  <mergeCells count="1">
    <mergeCell ref="B3:E3"/>
  </mergeCells>
  <phoneticPr fontId="5" type="noConversion"/>
  <pageMargins left="0.74803149606299213" right="0.56999999999999995" top="0.28999999999999998" bottom="0.43" header="0.22" footer="0.23"/>
  <pageSetup paperSize="9" scale="67" orientation="portrait" r:id="rId1"/>
  <headerFooter alignWithMargins="0">
    <oddFooter>&amp;L&amp;9&amp;Z&amp;F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topLeftCell="C19" workbookViewId="0">
      <selection activeCell="B66" sqref="B66"/>
    </sheetView>
  </sheetViews>
  <sheetFormatPr defaultRowHeight="12.75" x14ac:dyDescent="0.2"/>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
  <sheetViews>
    <sheetView workbookViewId="0"/>
  </sheetViews>
  <sheetFormatPr defaultRowHeight="12.75" x14ac:dyDescent="0.2"/>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2.7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
  <sheetViews>
    <sheetView workbookViewId="0"/>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CoverContents</vt:lpstr>
      <vt:lpstr>1.Introduction</vt:lpstr>
      <vt:lpstr>2.Summary of NIC rates</vt:lpstr>
      <vt:lpstr>3a. STATUTORY PAY RATES</vt:lpstr>
      <vt:lpstr>3b. TeachingStaff</vt:lpstr>
      <vt:lpstr>4.Calc of teachers hourly rate</vt:lpstr>
      <vt:lpstr>5.Unified Pay grades  2017-18</vt:lpstr>
      <vt:lpstr>6.NonTeachers Ready Reckoner </vt:lpstr>
      <vt:lpstr>Info Nurs Nurs Regrade 09-10 </vt:lpstr>
      <vt:lpstr>7.National Insurance Rates</vt:lpstr>
      <vt:lpstr>8.HMRC NIC 2017 rates</vt:lpstr>
      <vt:lpstr>9.LocalGovtPension Rates Update</vt:lpstr>
      <vt:lpstr>10. Teachers' Pensions Update</vt:lpstr>
      <vt:lpstr>11.Barnet Living WageSupplement</vt:lpstr>
      <vt:lpstr>'Info Nurs Nurs Regrade 09-10 '!OLE_LINK1</vt:lpstr>
      <vt:lpstr>'Info Nurs Nurs Regrade 09-10 '!OLE_LINK3</vt:lpstr>
      <vt:lpstr>'1.Introduction'!Print_Area</vt:lpstr>
      <vt:lpstr>'2.Summary of NIC rates'!Print_Area</vt:lpstr>
      <vt:lpstr>'3a. STATUTORY PAY RATES'!Print_Area</vt:lpstr>
      <vt:lpstr>'3b. TeachingStaff'!Print_Area</vt:lpstr>
      <vt:lpstr>'7.National Insurance Rates'!Print_Area</vt:lpstr>
      <vt:lpstr>CoverContents!Print_Area</vt:lpstr>
      <vt:lpstr>'3a. STATUTORY PAY RATES'!Print_Titles</vt:lpstr>
      <vt:lpstr>'3b. TeachingStaff'!Print_Titles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 Rayner</dc:creator>
  <cp:lastModifiedBy>Support</cp:lastModifiedBy>
  <cp:lastPrinted>2017-03-06T10:29:46Z</cp:lastPrinted>
  <dcterms:created xsi:type="dcterms:W3CDTF">2003-12-12T10:15:56Z</dcterms:created>
  <dcterms:modified xsi:type="dcterms:W3CDTF">2017-09-18T10:11:50Z</dcterms:modified>
</cp:coreProperties>
</file>