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5970" windowWidth="19230" windowHeight="6030" tabRatio="898"/>
  </bookViews>
  <sheets>
    <sheet name="CoverContents" sheetId="11" r:id="rId1"/>
    <sheet name="1.Introduction" sheetId="12" r:id="rId2"/>
    <sheet name="2.Summary of NIC rates" sheetId="9" r:id="rId3"/>
    <sheet name="3a. STATUTORY PAY RATES" sheetId="33" r:id="rId4"/>
    <sheet name="3b. TeachingStaff" sheetId="34" r:id="rId5"/>
    <sheet name="4.Calc of teachers hourly rate" sheetId="27" r:id="rId6"/>
    <sheet name="5.NonTeachers Ready Reckoner " sheetId="26" r:id="rId7"/>
    <sheet name="Info Nurs Nurs Regrade 09-10 " sheetId="13" state="hidden" r:id="rId8"/>
    <sheet name="6.National Insurance Rates" sheetId="10" r:id="rId9"/>
    <sheet name="7.MTS Calculations" sheetId="18" r:id="rId10"/>
    <sheet name="8.NonteacherDesignations" sheetId="7" r:id="rId11"/>
    <sheet name="9.Nursery Nurse Calculations" sheetId="19" r:id="rId12"/>
    <sheet name="10.Info Nurs Nurs Regrade 09-10" sheetId="17" r:id="rId13"/>
    <sheet name="11.HMRC NIC 2017 rates" sheetId="22" r:id="rId14"/>
    <sheet name="12.LocalGovtPension RatesUpdate" sheetId="31" state="hidden" r:id="rId15"/>
    <sheet name="13. Teachers' Pensions Update" sheetId="32" r:id="rId16"/>
    <sheet name="14.Barnet Living WageSupplement" sheetId="29" r:id="rId17"/>
    <sheet name="Sheet4" sheetId="30" r:id="rId18"/>
  </sheets>
  <externalReferences>
    <externalReference r:id="rId19"/>
  </externalReferences>
  <definedNames>
    <definedName name="OLE_LINK1" localSheetId="7">'Info Nurs Nurs Regrade 09-10 '!$E$19</definedName>
    <definedName name="OLE_LINK3" localSheetId="7">'Info Nurs Nurs Regrade 09-10 '!$A$5</definedName>
    <definedName name="_xlnm.Print_Area" localSheetId="1">'1.Introduction'!$A$1:$K$30</definedName>
    <definedName name="_xlnm.Print_Area" localSheetId="2">'2.Summary of NIC rates'!$B$1:$E$35</definedName>
    <definedName name="_xlnm.Print_Area" localSheetId="3">'3a. STATUTORY PAY RATES'!$A$1:$E$47</definedName>
    <definedName name="_xlnm.Print_Area" localSheetId="4">'3b. TeachingStaff'!$A$1:$E$67</definedName>
    <definedName name="_xlnm.Print_Area" localSheetId="8">'6.National Insurance Rates'!$B$1:$H$92</definedName>
    <definedName name="_xlnm.Print_Area" localSheetId="10">'8.NonteacherDesignations'!$B$1:$K$62</definedName>
    <definedName name="_xlnm.Print_Area" localSheetId="0">CoverContents!$A$1:$O$33</definedName>
    <definedName name="_xlnm.Print_Titles" localSheetId="3">'3a. STATUTORY PAY RATES'!$1:$1</definedName>
    <definedName name="_xlnm.Print_Titles" localSheetId="4">'3b. TeachingStaff'!$1:$1</definedName>
  </definedNames>
  <calcPr calcId="145621"/>
</workbook>
</file>

<file path=xl/calcChain.xml><?xml version="1.0" encoding="utf-8"?>
<calcChain xmlns="http://schemas.openxmlformats.org/spreadsheetml/2006/main">
  <c r="F26" i="26" l="1"/>
  <c r="F33" i="26"/>
  <c r="G33" i="26" s="1"/>
  <c r="F54" i="26"/>
  <c r="G54" i="26" s="1"/>
  <c r="F59" i="26"/>
  <c r="F63" i="26"/>
  <c r="G63" i="26" s="1"/>
  <c r="I70" i="26"/>
  <c r="E70" i="26"/>
  <c r="F70" i="26" s="1"/>
  <c r="I69" i="26"/>
  <c r="E69" i="26"/>
  <c r="F69" i="26" s="1"/>
  <c r="G69" i="26" s="1"/>
  <c r="I68" i="26"/>
  <c r="E68" i="26"/>
  <c r="F68" i="26" s="1"/>
  <c r="G68" i="26" s="1"/>
  <c r="H68" i="26" s="1"/>
  <c r="J68" i="26" s="1"/>
  <c r="K68" i="26" s="1"/>
  <c r="L68" i="26" s="1"/>
  <c r="I67" i="26"/>
  <c r="E67" i="26"/>
  <c r="F67" i="26" s="1"/>
  <c r="G67" i="26" s="1"/>
  <c r="H67" i="26" s="1"/>
  <c r="J67" i="26" s="1"/>
  <c r="K67" i="26" s="1"/>
  <c r="L67" i="26" s="1"/>
  <c r="I66" i="26"/>
  <c r="E66" i="26"/>
  <c r="F66" i="26" s="1"/>
  <c r="G66" i="26" s="1"/>
  <c r="H66" i="26" s="1"/>
  <c r="J66" i="26" s="1"/>
  <c r="I65" i="26"/>
  <c r="E65" i="26"/>
  <c r="F65" i="26" s="1"/>
  <c r="G65" i="26" s="1"/>
  <c r="I64" i="26"/>
  <c r="E64" i="26"/>
  <c r="F64" i="26" s="1"/>
  <c r="G64" i="26" s="1"/>
  <c r="H64" i="26" s="1"/>
  <c r="J64" i="26" s="1"/>
  <c r="I63" i="26"/>
  <c r="E63" i="26"/>
  <c r="I62" i="26"/>
  <c r="E62" i="26"/>
  <c r="F62" i="26" s="1"/>
  <c r="I61" i="26"/>
  <c r="E61" i="26"/>
  <c r="F61" i="26" s="1"/>
  <c r="G61" i="26" s="1"/>
  <c r="I60" i="26"/>
  <c r="E60" i="26"/>
  <c r="F60" i="26" s="1"/>
  <c r="G60" i="26" s="1"/>
  <c r="H60" i="26" s="1"/>
  <c r="J60" i="26" s="1"/>
  <c r="I59" i="26"/>
  <c r="E59" i="26"/>
  <c r="I58" i="26"/>
  <c r="E58" i="26"/>
  <c r="F58" i="26" s="1"/>
  <c r="I57" i="26"/>
  <c r="E57" i="26"/>
  <c r="F57" i="26" s="1"/>
  <c r="G57" i="26" s="1"/>
  <c r="H57" i="26" s="1"/>
  <c r="J57" i="26" s="1"/>
  <c r="I56" i="26"/>
  <c r="E56" i="26"/>
  <c r="F56" i="26" s="1"/>
  <c r="G56" i="26" s="1"/>
  <c r="H56" i="26" s="1"/>
  <c r="J56" i="26" s="1"/>
  <c r="I55" i="26"/>
  <c r="E55" i="26"/>
  <c r="F55" i="26" s="1"/>
  <c r="G55" i="26" s="1"/>
  <c r="I54" i="26"/>
  <c r="E54" i="26"/>
  <c r="I53" i="26"/>
  <c r="E53" i="26"/>
  <c r="F53" i="26" s="1"/>
  <c r="G53" i="26" s="1"/>
  <c r="I52" i="26"/>
  <c r="E52" i="26"/>
  <c r="F52" i="26" s="1"/>
  <c r="G52" i="26" s="1"/>
  <c r="H52" i="26" s="1"/>
  <c r="J52" i="26" s="1"/>
  <c r="K52" i="26" s="1"/>
  <c r="L52" i="26" s="1"/>
  <c r="I51" i="26"/>
  <c r="E51" i="26"/>
  <c r="F51" i="26" s="1"/>
  <c r="G51" i="26" s="1"/>
  <c r="H51" i="26" s="1"/>
  <c r="J51" i="26" s="1"/>
  <c r="I50" i="26"/>
  <c r="E50" i="26"/>
  <c r="F50" i="26" s="1"/>
  <c r="G50" i="26" s="1"/>
  <c r="H50" i="26" s="1"/>
  <c r="J50" i="26" s="1"/>
  <c r="I49" i="26"/>
  <c r="E49" i="26"/>
  <c r="F49" i="26" s="1"/>
  <c r="G49" i="26" s="1"/>
  <c r="H49" i="26" s="1"/>
  <c r="J49" i="26" s="1"/>
  <c r="I48" i="26"/>
  <c r="E48" i="26"/>
  <c r="F48" i="26" s="1"/>
  <c r="G48" i="26" s="1"/>
  <c r="H48" i="26" s="1"/>
  <c r="J48" i="26" s="1"/>
  <c r="I47" i="26"/>
  <c r="E47" i="26"/>
  <c r="F47" i="26" s="1"/>
  <c r="G47" i="26" s="1"/>
  <c r="I46" i="26"/>
  <c r="E46" i="26"/>
  <c r="F46" i="26" s="1"/>
  <c r="G46" i="26" s="1"/>
  <c r="I45" i="26"/>
  <c r="E45" i="26"/>
  <c r="F45" i="26" s="1"/>
  <c r="G45" i="26" s="1"/>
  <c r="I44" i="26"/>
  <c r="E44" i="26"/>
  <c r="F44" i="26" s="1"/>
  <c r="G44" i="26" s="1"/>
  <c r="I43" i="26"/>
  <c r="E43" i="26"/>
  <c r="F43" i="26" s="1"/>
  <c r="G43" i="26" s="1"/>
  <c r="H43" i="26" s="1"/>
  <c r="J43" i="26" s="1"/>
  <c r="I42" i="26"/>
  <c r="E42" i="26"/>
  <c r="F42" i="26" s="1"/>
  <c r="G42" i="26" s="1"/>
  <c r="H42" i="26" s="1"/>
  <c r="J42" i="26" s="1"/>
  <c r="K42" i="26" s="1"/>
  <c r="L42" i="26" s="1"/>
  <c r="I41" i="26"/>
  <c r="E41" i="26"/>
  <c r="F41" i="26" s="1"/>
  <c r="G41" i="26" s="1"/>
  <c r="I40" i="26"/>
  <c r="E40" i="26"/>
  <c r="F40" i="26" s="1"/>
  <c r="G40" i="26" s="1"/>
  <c r="H40" i="26" s="1"/>
  <c r="J40" i="26" s="1"/>
  <c r="I39" i="26"/>
  <c r="E39" i="26"/>
  <c r="F39" i="26" s="1"/>
  <c r="G39" i="26" s="1"/>
  <c r="I38" i="26"/>
  <c r="E38" i="26"/>
  <c r="F38" i="26" s="1"/>
  <c r="I37" i="26"/>
  <c r="E37" i="26"/>
  <c r="F37" i="26" s="1"/>
  <c r="G37" i="26" s="1"/>
  <c r="I36" i="26"/>
  <c r="E36" i="26"/>
  <c r="F36" i="26" s="1"/>
  <c r="G36" i="26" s="1"/>
  <c r="I35" i="26"/>
  <c r="E35" i="26"/>
  <c r="F35" i="26" s="1"/>
  <c r="I34" i="26"/>
  <c r="E34" i="26"/>
  <c r="F34" i="26" s="1"/>
  <c r="G34" i="26" s="1"/>
  <c r="H34" i="26" s="1"/>
  <c r="J34" i="26" s="1"/>
  <c r="K34" i="26" s="1"/>
  <c r="L34" i="26" s="1"/>
  <c r="I33" i="26"/>
  <c r="E33" i="26"/>
  <c r="I32" i="26"/>
  <c r="E32" i="26"/>
  <c r="F32" i="26" s="1"/>
  <c r="G32" i="26" s="1"/>
  <c r="H32" i="26" s="1"/>
  <c r="J32" i="26" s="1"/>
  <c r="I31" i="26"/>
  <c r="E31" i="26"/>
  <c r="F31" i="26" s="1"/>
  <c r="G31" i="26" s="1"/>
  <c r="I30" i="26"/>
  <c r="E30" i="26"/>
  <c r="F30" i="26" s="1"/>
  <c r="I29" i="26"/>
  <c r="E29" i="26"/>
  <c r="F29" i="26" s="1"/>
  <c r="G29" i="26" s="1"/>
  <c r="I28" i="26"/>
  <c r="E28" i="26"/>
  <c r="F28" i="26" s="1"/>
  <c r="G28" i="26" s="1"/>
  <c r="H28" i="26" s="1"/>
  <c r="J28" i="26" s="1"/>
  <c r="I27" i="26"/>
  <c r="E27" i="26"/>
  <c r="F27" i="26" s="1"/>
  <c r="G27" i="26" s="1"/>
  <c r="H27" i="26" s="1"/>
  <c r="J27" i="26" s="1"/>
  <c r="K27" i="26" s="1"/>
  <c r="L27" i="26" s="1"/>
  <c r="I26" i="26"/>
  <c r="E26" i="26"/>
  <c r="I25" i="26"/>
  <c r="E25" i="26"/>
  <c r="F25" i="26" s="1"/>
  <c r="G25" i="26" s="1"/>
  <c r="H25" i="26" s="1"/>
  <c r="J25" i="26" s="1"/>
  <c r="I24" i="26"/>
  <c r="E24" i="26"/>
  <c r="F24" i="26" s="1"/>
  <c r="G24" i="26" s="1"/>
  <c r="H24" i="26" s="1"/>
  <c r="J24" i="26" s="1"/>
  <c r="I23" i="26"/>
  <c r="E23" i="26"/>
  <c r="F23" i="26" s="1"/>
  <c r="G23" i="26" s="1"/>
  <c r="I22" i="26"/>
  <c r="E22" i="26"/>
  <c r="F22" i="26" s="1"/>
  <c r="G22" i="26" s="1"/>
  <c r="I21" i="26"/>
  <c r="E21" i="26"/>
  <c r="F21" i="26" s="1"/>
  <c r="G21" i="26" s="1"/>
  <c r="I20" i="26"/>
  <c r="E20" i="26"/>
  <c r="F20" i="26" s="1"/>
  <c r="G20" i="26" s="1"/>
  <c r="H20" i="26" s="1"/>
  <c r="J20" i="26" s="1"/>
  <c r="K20" i="26" s="1"/>
  <c r="L20" i="26" s="1"/>
  <c r="I19" i="26"/>
  <c r="E19" i="26"/>
  <c r="F19" i="26" s="1"/>
  <c r="G19" i="26" s="1"/>
  <c r="H19" i="26" s="1"/>
  <c r="J19" i="26" s="1"/>
  <c r="I18" i="26"/>
  <c r="E18" i="26"/>
  <c r="F18" i="26" s="1"/>
  <c r="I17" i="26"/>
  <c r="E17" i="26"/>
  <c r="F17" i="26" s="1"/>
  <c r="I16" i="26"/>
  <c r="E16" i="26"/>
  <c r="F16" i="26" s="1"/>
  <c r="G16" i="26" s="1"/>
  <c r="H16" i="26" s="1"/>
  <c r="J16" i="26" s="1"/>
  <c r="I15" i="26"/>
  <c r="E15" i="26"/>
  <c r="F15" i="26" s="1"/>
  <c r="G15" i="26" s="1"/>
  <c r="H15" i="26" s="1"/>
  <c r="J15" i="26" s="1"/>
  <c r="K15" i="26" s="1"/>
  <c r="L15" i="26" s="1"/>
  <c r="I14" i="26"/>
  <c r="E14" i="26"/>
  <c r="F14" i="26" s="1"/>
  <c r="G14" i="26" s="1"/>
  <c r="I13" i="26"/>
  <c r="E13" i="26"/>
  <c r="F13" i="26" s="1"/>
  <c r="G13" i="26" s="1"/>
  <c r="H13" i="26" s="1"/>
  <c r="J13" i="26" s="1"/>
  <c r="I12" i="26"/>
  <c r="E12" i="26"/>
  <c r="F12" i="26" s="1"/>
  <c r="G12" i="26" s="1"/>
  <c r="H12" i="26" s="1"/>
  <c r="J12" i="26" s="1"/>
  <c r="I11" i="26"/>
  <c r="E11" i="26"/>
  <c r="F11" i="26" s="1"/>
  <c r="G11" i="26" s="1"/>
  <c r="H11" i="26" s="1"/>
  <c r="J11" i="26" s="1"/>
  <c r="K11" i="26" s="1"/>
  <c r="L11" i="26" s="1"/>
  <c r="I10" i="26"/>
  <c r="E10" i="26"/>
  <c r="F10" i="26" s="1"/>
  <c r="G10" i="26" s="1"/>
  <c r="I9" i="26"/>
  <c r="E9" i="26"/>
  <c r="F9" i="26" s="1"/>
  <c r="G9" i="26" s="1"/>
  <c r="H9" i="26" s="1"/>
  <c r="J9" i="26" s="1"/>
  <c r="I8" i="26"/>
  <c r="E8" i="26"/>
  <c r="F8" i="26" s="1"/>
  <c r="G8" i="26" s="1"/>
  <c r="H8" i="26" s="1"/>
  <c r="J8" i="26" s="1"/>
  <c r="I7" i="26"/>
  <c r="E7" i="26"/>
  <c r="F7" i="26" s="1"/>
  <c r="I6" i="26"/>
  <c r="E6" i="26"/>
  <c r="F6" i="26" s="1"/>
  <c r="G6" i="26" s="1"/>
  <c r="K28" i="26" l="1"/>
  <c r="L28" i="26" s="1"/>
  <c r="K8" i="26"/>
  <c r="L8" i="26" s="1"/>
  <c r="G18" i="26"/>
  <c r="H18" i="26" s="1"/>
  <c r="J18" i="26" s="1"/>
  <c r="K18" i="26" s="1"/>
  <c r="L18" i="26" s="1"/>
  <c r="G30" i="26"/>
  <c r="H30" i="26" s="1"/>
  <c r="J30" i="26" s="1"/>
  <c r="K30" i="26" s="1"/>
  <c r="L30" i="26" s="1"/>
  <c r="G62" i="26"/>
  <c r="H62" i="26" s="1"/>
  <c r="J62" i="26" s="1"/>
  <c r="K62" i="26" s="1"/>
  <c r="L62" i="26" s="1"/>
  <c r="G70" i="26"/>
  <c r="H70" i="26" s="1"/>
  <c r="J70" i="26" s="1"/>
  <c r="K70" i="26" s="1"/>
  <c r="L70" i="26" s="1"/>
  <c r="G7" i="26"/>
  <c r="H7" i="26" s="1"/>
  <c r="J7" i="26" s="1"/>
  <c r="K7" i="26" s="1"/>
  <c r="L7" i="26" s="1"/>
  <c r="K43" i="26"/>
  <c r="L43" i="26" s="1"/>
  <c r="G58" i="26"/>
  <c r="H58" i="26" s="1"/>
  <c r="J58" i="26" s="1"/>
  <c r="K58" i="26" s="1"/>
  <c r="L58" i="26" s="1"/>
  <c r="G26" i="26"/>
  <c r="H26" i="26" s="1"/>
  <c r="J26" i="26" s="1"/>
  <c r="K26" i="26" s="1"/>
  <c r="L26" i="26" s="1"/>
  <c r="K19" i="26"/>
  <c r="L19" i="26" s="1"/>
  <c r="G59" i="26"/>
  <c r="H59" i="26" s="1"/>
  <c r="J59" i="26" s="1"/>
  <c r="K59" i="26" s="1"/>
  <c r="L59" i="26" s="1"/>
  <c r="G35" i="26"/>
  <c r="H35" i="26" s="1"/>
  <c r="J35" i="26" s="1"/>
  <c r="K35" i="26" s="1"/>
  <c r="L35" i="26" s="1"/>
  <c r="G17" i="26"/>
  <c r="H17" i="26" s="1"/>
  <c r="J17" i="26" s="1"/>
  <c r="K17" i="26" s="1"/>
  <c r="L17" i="26" s="1"/>
  <c r="K12" i="26"/>
  <c r="L12" i="26" s="1"/>
  <c r="G38" i="26"/>
  <c r="H38" i="26" s="1"/>
  <c r="J38" i="26" s="1"/>
  <c r="K38" i="26" s="1"/>
  <c r="L38" i="26" s="1"/>
  <c r="H31" i="26"/>
  <c r="J31" i="26" s="1"/>
  <c r="K31" i="26" s="1"/>
  <c r="L31" i="26" s="1"/>
  <c r="H23" i="26"/>
  <c r="J23" i="26" s="1"/>
  <c r="H47" i="26"/>
  <c r="J47" i="26" s="1"/>
  <c r="K47" i="26" s="1"/>
  <c r="L47" i="26" s="1"/>
  <c r="H39" i="26"/>
  <c r="J39" i="26" s="1"/>
  <c r="K39" i="26" s="1"/>
  <c r="L39" i="26" s="1"/>
  <c r="K40" i="26"/>
  <c r="L40" i="26" s="1"/>
  <c r="K66" i="26"/>
  <c r="L66" i="26" s="1"/>
  <c r="K23" i="26"/>
  <c r="L23" i="26" s="1"/>
  <c r="K64" i="26"/>
  <c r="L64" i="26" s="1"/>
  <c r="K32" i="26"/>
  <c r="L32" i="26" s="1"/>
  <c r="K50" i="26"/>
  <c r="L50" i="26" s="1"/>
  <c r="K51" i="26"/>
  <c r="L51" i="26" s="1"/>
  <c r="H55" i="26"/>
  <c r="J55" i="26" s="1"/>
  <c r="K55" i="26" s="1"/>
  <c r="L55" i="26" s="1"/>
  <c r="K60" i="26"/>
  <c r="L60" i="26" s="1"/>
  <c r="H63" i="26"/>
  <c r="J63" i="26" s="1"/>
  <c r="K63" i="26" s="1"/>
  <c r="L63" i="26" s="1"/>
  <c r="K25" i="26"/>
  <c r="L25" i="26" s="1"/>
  <c r="K57" i="26"/>
  <c r="L57" i="26" s="1"/>
  <c r="H22" i="26"/>
  <c r="J22" i="26" s="1"/>
  <c r="K24" i="26"/>
  <c r="L24" i="26" s="1"/>
  <c r="H41" i="26"/>
  <c r="J41" i="26" s="1"/>
  <c r="K41" i="26" s="1"/>
  <c r="L41" i="26" s="1"/>
  <c r="K49" i="26"/>
  <c r="L49" i="26" s="1"/>
  <c r="H54" i="26"/>
  <c r="J54" i="26" s="1"/>
  <c r="K54" i="26" s="1"/>
  <c r="L54" i="26" s="1"/>
  <c r="K56" i="26"/>
  <c r="L56" i="26" s="1"/>
  <c r="H6" i="26"/>
  <c r="J6" i="26" s="1"/>
  <c r="K6" i="26" s="1"/>
  <c r="L6" i="26" s="1"/>
  <c r="H10" i="26"/>
  <c r="J10" i="26" s="1"/>
  <c r="K10" i="26" s="1"/>
  <c r="L10" i="26" s="1"/>
  <c r="H14" i="26"/>
  <c r="J14" i="26" s="1"/>
  <c r="K14" i="26" s="1"/>
  <c r="L14" i="26" s="1"/>
  <c r="K16" i="26"/>
  <c r="L16" i="26" s="1"/>
  <c r="H33" i="26"/>
  <c r="J33" i="26" s="1"/>
  <c r="K33" i="26" s="1"/>
  <c r="L33" i="26" s="1"/>
  <c r="H44" i="26"/>
  <c r="J44" i="26" s="1"/>
  <c r="K44" i="26" s="1"/>
  <c r="L44" i="26" s="1"/>
  <c r="H46" i="26"/>
  <c r="J46" i="26" s="1"/>
  <c r="K46" i="26" s="1"/>
  <c r="L46" i="26" s="1"/>
  <c r="K48" i="26"/>
  <c r="L48" i="26" s="1"/>
  <c r="H65" i="26"/>
  <c r="J65" i="26" s="1"/>
  <c r="K65" i="26" s="1"/>
  <c r="L65" i="26" s="1"/>
  <c r="K9" i="26"/>
  <c r="L9" i="26" s="1"/>
  <c r="K13" i="26"/>
  <c r="L13" i="26" s="1"/>
  <c r="K22" i="26"/>
  <c r="L22" i="26" s="1"/>
  <c r="H36" i="26"/>
  <c r="J36" i="26" s="1"/>
  <c r="K36" i="26" s="1"/>
  <c r="L36" i="26" s="1"/>
  <c r="H21" i="26"/>
  <c r="J21" i="26" s="1"/>
  <c r="K21" i="26" s="1"/>
  <c r="L21" i="26" s="1"/>
  <c r="H29" i="26"/>
  <c r="J29" i="26" s="1"/>
  <c r="K29" i="26" s="1"/>
  <c r="L29" i="26" s="1"/>
  <c r="H37" i="26"/>
  <c r="J37" i="26" s="1"/>
  <c r="K37" i="26" s="1"/>
  <c r="L37" i="26" s="1"/>
  <c r="H45" i="26"/>
  <c r="J45" i="26" s="1"/>
  <c r="K45" i="26" s="1"/>
  <c r="L45" i="26" s="1"/>
  <c r="H53" i="26"/>
  <c r="J53" i="26" s="1"/>
  <c r="K53" i="26" s="1"/>
  <c r="L53" i="26" s="1"/>
  <c r="H61" i="26"/>
  <c r="J61" i="26" s="1"/>
  <c r="K61" i="26" s="1"/>
  <c r="L61" i="26" s="1"/>
  <c r="H69" i="26"/>
  <c r="J69" i="26" s="1"/>
  <c r="K69" i="26" s="1"/>
  <c r="L69" i="26" s="1"/>
  <c r="B21" i="12" l="1"/>
  <c r="E38" i="19"/>
  <c r="B37" i="19"/>
  <c r="E37" i="19"/>
  <c r="B36" i="19"/>
  <c r="E36" i="19"/>
  <c r="B35" i="19"/>
  <c r="E35" i="19"/>
  <c r="B34" i="19"/>
  <c r="E34" i="19"/>
  <c r="B33" i="19"/>
  <c r="E33" i="19"/>
  <c r="B32" i="19"/>
  <c r="E32" i="19"/>
  <c r="B31" i="19"/>
  <c r="E31" i="19"/>
  <c r="B30" i="19"/>
  <c r="E30" i="19"/>
  <c r="B29" i="19"/>
  <c r="E29" i="19"/>
  <c r="B28" i="19"/>
  <c r="E28" i="19"/>
  <c r="B27" i="19"/>
  <c r="E27" i="19"/>
  <c r="B26" i="19"/>
  <c r="E26" i="19"/>
  <c r="E25" i="19"/>
  <c r="G68" i="18"/>
  <c r="H68" i="18" s="1"/>
  <c r="C68" i="18"/>
  <c r="D68" i="18"/>
  <c r="E68" i="18" s="1"/>
  <c r="G67" i="18"/>
  <c r="C67" i="18"/>
  <c r="D67" i="18"/>
  <c r="G66" i="18"/>
  <c r="H66" i="18" s="1"/>
  <c r="C66" i="18"/>
  <c r="D66" i="18" s="1"/>
  <c r="E66" i="18" s="1"/>
  <c r="G65" i="18"/>
  <c r="C65" i="18"/>
  <c r="D65" i="18" s="1"/>
  <c r="G64" i="18"/>
  <c r="H64" i="18" s="1"/>
  <c r="C64" i="18"/>
  <c r="D64" i="18"/>
  <c r="E64" i="18" s="1"/>
  <c r="G63" i="18"/>
  <c r="C63" i="18"/>
  <c r="D63" i="18"/>
  <c r="G62" i="18"/>
  <c r="H62" i="18" s="1"/>
  <c r="C62" i="18"/>
  <c r="D62" i="18" s="1"/>
  <c r="E62" i="18"/>
  <c r="G61" i="18"/>
  <c r="C61" i="18"/>
  <c r="D61" i="18" s="1"/>
  <c r="G60" i="18"/>
  <c r="H60" i="18" s="1"/>
  <c r="C60" i="18"/>
  <c r="D60" i="18"/>
  <c r="E60" i="18" s="1"/>
  <c r="G59" i="18"/>
  <c r="C59" i="18"/>
  <c r="D59" i="18"/>
  <c r="G58" i="18"/>
  <c r="H58" i="18" s="1"/>
  <c r="C58" i="18"/>
  <c r="D58" i="18" s="1"/>
  <c r="E58" i="18" s="1"/>
  <c r="G57" i="18"/>
  <c r="C57" i="18"/>
  <c r="D57" i="18" s="1"/>
  <c r="G56" i="18"/>
  <c r="H56" i="18" s="1"/>
  <c r="C56" i="18"/>
  <c r="D56" i="18"/>
  <c r="E56" i="18" s="1"/>
  <c r="G55" i="18"/>
  <c r="C55" i="18"/>
  <c r="D55" i="18"/>
  <c r="G54" i="18"/>
  <c r="H54" i="18" s="1"/>
  <c r="C54" i="18"/>
  <c r="D54" i="18" s="1"/>
  <c r="E54" i="18"/>
  <c r="G53" i="18"/>
  <c r="C53" i="18"/>
  <c r="D53" i="18" s="1"/>
  <c r="G52" i="18"/>
  <c r="H52" i="18" s="1"/>
  <c r="C52" i="18"/>
  <c r="D52" i="18"/>
  <c r="E52" i="18" s="1"/>
  <c r="G51" i="18"/>
  <c r="C51" i="18"/>
  <c r="D51" i="18"/>
  <c r="G50" i="18"/>
  <c r="H50" i="18" s="1"/>
  <c r="C50" i="18"/>
  <c r="D50" i="18" s="1"/>
  <c r="E50" i="18" s="1"/>
  <c r="C49" i="18"/>
  <c r="D49" i="18"/>
  <c r="G48" i="18"/>
  <c r="H48" i="18"/>
  <c r="C48" i="18"/>
  <c r="D48" i="18"/>
  <c r="E48" i="18" s="1"/>
  <c r="G47" i="18"/>
  <c r="C47" i="18"/>
  <c r="D47" i="18"/>
  <c r="G46" i="18"/>
  <c r="H46" i="18"/>
  <c r="C46" i="18"/>
  <c r="D46" i="18"/>
  <c r="E46" i="18" s="1"/>
  <c r="C45" i="18"/>
  <c r="D45" i="18" s="1"/>
  <c r="G35" i="18"/>
  <c r="H35" i="18"/>
  <c r="C35" i="18"/>
  <c r="D35" i="18" s="1"/>
  <c r="E35" i="18"/>
  <c r="G34" i="18"/>
  <c r="C34" i="18"/>
  <c r="D34" i="18" s="1"/>
  <c r="G33" i="18"/>
  <c r="H33" i="18"/>
  <c r="C33" i="18"/>
  <c r="D33" i="18" s="1"/>
  <c r="E33" i="18"/>
  <c r="G32" i="18"/>
  <c r="C32" i="18"/>
  <c r="D32" i="18" s="1"/>
  <c r="G31" i="18"/>
  <c r="H31" i="18"/>
  <c r="C31" i="18"/>
  <c r="D31" i="18" s="1"/>
  <c r="E31" i="18"/>
  <c r="G30" i="18"/>
  <c r="C30" i="18"/>
  <c r="D30" i="18" s="1"/>
  <c r="G29" i="18"/>
  <c r="H29" i="18"/>
  <c r="C29" i="18"/>
  <c r="D29" i="18" s="1"/>
  <c r="E29" i="18"/>
  <c r="G28" i="18"/>
  <c r="C28" i="18"/>
  <c r="D28" i="18" s="1"/>
  <c r="G27" i="18"/>
  <c r="H27" i="18"/>
  <c r="C27" i="18"/>
  <c r="D27" i="18" s="1"/>
  <c r="E27" i="18"/>
  <c r="G26" i="18"/>
  <c r="C26" i="18"/>
  <c r="D26" i="18" s="1"/>
  <c r="G25" i="18"/>
  <c r="H25" i="18"/>
  <c r="C25" i="18"/>
  <c r="D25" i="18" s="1"/>
  <c r="E25" i="18"/>
  <c r="G24" i="18"/>
  <c r="C24" i="18"/>
  <c r="D24" i="18" s="1"/>
  <c r="G23" i="18"/>
  <c r="H23" i="18"/>
  <c r="C23" i="18"/>
  <c r="D23" i="18" s="1"/>
  <c r="E23" i="18"/>
  <c r="G22" i="18"/>
  <c r="C22" i="18"/>
  <c r="D22" i="18" s="1"/>
  <c r="G21" i="18"/>
  <c r="H21" i="18"/>
  <c r="C21" i="18"/>
  <c r="D21" i="18" s="1"/>
  <c r="E21" i="18"/>
  <c r="G20" i="18"/>
  <c r="C20" i="18"/>
  <c r="D20" i="18" s="1"/>
  <c r="G19" i="18"/>
  <c r="H19" i="18"/>
  <c r="C19" i="18"/>
  <c r="D19" i="18" s="1"/>
  <c r="E19" i="18"/>
  <c r="G18" i="18"/>
  <c r="C18" i="18"/>
  <c r="D18" i="18" s="1"/>
  <c r="G17" i="18"/>
  <c r="H17" i="18"/>
  <c r="C17" i="18"/>
  <c r="D17" i="18" s="1"/>
  <c r="E17" i="18"/>
  <c r="C16" i="18"/>
  <c r="D16" i="18"/>
  <c r="G15" i="18"/>
  <c r="H15" i="18"/>
  <c r="C15" i="18"/>
  <c r="D15" i="18"/>
  <c r="E15" i="18" s="1"/>
  <c r="G14" i="18"/>
  <c r="C14" i="18"/>
  <c r="D14" i="18" s="1"/>
  <c r="G13" i="18"/>
  <c r="H13" i="18"/>
  <c r="C13" i="18"/>
  <c r="D13" i="18" s="1"/>
  <c r="E13" i="18" s="1"/>
  <c r="C12" i="18"/>
  <c r="D12" i="18" s="1"/>
  <c r="F24" i="17"/>
  <c r="E24" i="17"/>
  <c r="D24" i="17"/>
  <c r="F23" i="17"/>
  <c r="E23" i="17"/>
  <c r="D23" i="17"/>
  <c r="F22" i="17"/>
  <c r="E22" i="17"/>
  <c r="D22" i="17"/>
  <c r="F21" i="17"/>
  <c r="E21" i="17"/>
  <c r="D21" i="17"/>
  <c r="H49" i="7"/>
  <c r="F24" i="13"/>
  <c r="F23" i="13"/>
  <c r="F22" i="13"/>
  <c r="E24" i="13"/>
  <c r="E23" i="13"/>
  <c r="E22" i="13"/>
  <c r="D24" i="13"/>
  <c r="D23" i="13"/>
  <c r="D22" i="13"/>
  <c r="F21" i="13"/>
  <c r="E21" i="13"/>
  <c r="D21" i="13"/>
  <c r="H16" i="10"/>
  <c r="G55" i="7"/>
  <c r="H55" i="7" s="1"/>
  <c r="G56" i="7"/>
  <c r="H56" i="7" s="1"/>
  <c r="G57" i="7"/>
  <c r="H57" i="7"/>
  <c r="G58" i="7"/>
  <c r="H58" i="7" s="1"/>
  <c r="G54" i="7"/>
  <c r="H54" i="7" s="1"/>
  <c r="D92" i="10"/>
  <c r="E92" i="10" s="1"/>
  <c r="C92" i="10"/>
  <c r="D91" i="10"/>
  <c r="E91" i="10" s="1"/>
  <c r="C91" i="10"/>
  <c r="D90" i="10"/>
  <c r="E90" i="10" s="1"/>
  <c r="C90" i="10"/>
  <c r="D89" i="10"/>
  <c r="E89" i="10" s="1"/>
  <c r="C89" i="10"/>
  <c r="D88" i="10"/>
  <c r="E88" i="10" s="1"/>
  <c r="C88" i="10"/>
  <c r="D87" i="10"/>
  <c r="E87" i="10" s="1"/>
  <c r="C87" i="10"/>
  <c r="D86" i="10"/>
  <c r="E86" i="10" s="1"/>
  <c r="C86" i="10"/>
  <c r="D85" i="10"/>
  <c r="E85" i="10" s="1"/>
  <c r="C85" i="10"/>
  <c r="D84" i="10"/>
  <c r="E84" i="10" s="1"/>
  <c r="C84" i="10"/>
  <c r="D83" i="10"/>
  <c r="E83" i="10" s="1"/>
  <c r="C83" i="10"/>
  <c r="D82" i="10"/>
  <c r="E82" i="10" s="1"/>
  <c r="C82" i="10"/>
  <c r="D81" i="10"/>
  <c r="E81" i="10" s="1"/>
  <c r="C81" i="10"/>
  <c r="D80" i="10"/>
  <c r="E80" i="10" s="1"/>
  <c r="C80" i="10"/>
  <c r="D79" i="10"/>
  <c r="E79" i="10" s="1"/>
  <c r="C79" i="10"/>
  <c r="D78" i="10"/>
  <c r="E78" i="10"/>
  <c r="C78" i="10"/>
  <c r="D77" i="10"/>
  <c r="E77" i="10" s="1"/>
  <c r="C77" i="10"/>
  <c r="D76" i="10"/>
  <c r="E76" i="10" s="1"/>
  <c r="C76" i="10"/>
  <c r="D75" i="10"/>
  <c r="E75" i="10" s="1"/>
  <c r="C75" i="10"/>
  <c r="D74" i="10"/>
  <c r="E74" i="10" s="1"/>
  <c r="C74" i="10"/>
  <c r="D73" i="10"/>
  <c r="E73" i="10" s="1"/>
  <c r="C73" i="10"/>
  <c r="D72" i="10"/>
  <c r="E72" i="10"/>
  <c r="C72" i="10"/>
  <c r="D71" i="10"/>
  <c r="E71" i="10" s="1"/>
  <c r="C71" i="10"/>
  <c r="D70" i="10"/>
  <c r="E70" i="10" s="1"/>
  <c r="C70" i="10"/>
  <c r="D69" i="10"/>
  <c r="E69" i="10" s="1"/>
  <c r="C69" i="10"/>
  <c r="D68" i="10"/>
  <c r="E68" i="10" s="1"/>
  <c r="C68" i="10"/>
  <c r="D67" i="10"/>
  <c r="E67" i="10" s="1"/>
  <c r="C67" i="10"/>
  <c r="D66" i="10"/>
  <c r="E66" i="10" s="1"/>
  <c r="C66" i="10"/>
  <c r="D65" i="10"/>
  <c r="E65" i="10" s="1"/>
  <c r="C65" i="10"/>
  <c r="D64" i="10"/>
  <c r="E64" i="10" s="1"/>
  <c r="C64" i="10"/>
  <c r="D63" i="10"/>
  <c r="E63" i="10" s="1"/>
  <c r="C63" i="10"/>
  <c r="D62" i="10"/>
  <c r="E62" i="10"/>
  <c r="C62" i="10"/>
  <c r="D61" i="10"/>
  <c r="E61" i="10" s="1"/>
  <c r="C61" i="10"/>
  <c r="D60" i="10"/>
  <c r="E60" i="10" s="1"/>
  <c r="C60" i="10"/>
  <c r="D59" i="10"/>
  <c r="E59" i="10"/>
  <c r="C59" i="10"/>
  <c r="D58" i="10"/>
  <c r="E58" i="10" s="1"/>
  <c r="C58" i="10"/>
  <c r="D57" i="10"/>
  <c r="E57" i="10" s="1"/>
  <c r="C57" i="10"/>
  <c r="D56" i="10"/>
  <c r="E56" i="10" s="1"/>
  <c r="C56" i="10"/>
  <c r="D55" i="10"/>
  <c r="E55" i="10" s="1"/>
  <c r="C55" i="10"/>
  <c r="D54" i="10"/>
  <c r="E54" i="10" s="1"/>
  <c r="C54" i="10"/>
  <c r="D53" i="10"/>
  <c r="E53" i="10" s="1"/>
  <c r="C53" i="10"/>
  <c r="D52" i="10"/>
  <c r="E52" i="10" s="1"/>
  <c r="C52" i="10"/>
  <c r="D51" i="10"/>
  <c r="E51" i="10" s="1"/>
  <c r="C51" i="10"/>
  <c r="D50" i="10"/>
  <c r="E50" i="10"/>
  <c r="C50" i="10"/>
  <c r="D49" i="10"/>
  <c r="E49" i="10" s="1"/>
  <c r="C49" i="10"/>
  <c r="D48" i="10"/>
  <c r="E48" i="10" s="1"/>
  <c r="C48" i="10"/>
  <c r="D47" i="10"/>
  <c r="E47" i="10" s="1"/>
  <c r="C47" i="10"/>
  <c r="D46" i="10"/>
  <c r="E46" i="10"/>
  <c r="C46" i="10"/>
  <c r="D45" i="10"/>
  <c r="E45" i="10" s="1"/>
  <c r="C45" i="10"/>
  <c r="D44" i="10"/>
  <c r="E44" i="10" s="1"/>
  <c r="C44" i="10"/>
  <c r="D43" i="10"/>
  <c r="E43" i="10"/>
  <c r="C43" i="10"/>
  <c r="D42" i="10"/>
  <c r="E42" i="10" s="1"/>
  <c r="C42" i="10"/>
  <c r="D41" i="10"/>
  <c r="E41" i="10" s="1"/>
  <c r="C41" i="10"/>
  <c r="D40" i="10"/>
  <c r="E40" i="10" s="1"/>
  <c r="C40" i="10"/>
  <c r="D39" i="10"/>
  <c r="E39" i="10" s="1"/>
  <c r="C39" i="10"/>
  <c r="D38" i="10"/>
  <c r="E38" i="10" s="1"/>
  <c r="C38" i="10"/>
  <c r="D37" i="10"/>
  <c r="E37" i="10" s="1"/>
  <c r="C37" i="10"/>
  <c r="D36" i="10"/>
  <c r="E36" i="10" s="1"/>
  <c r="C36" i="10"/>
  <c r="D35" i="10"/>
  <c r="E35" i="10" s="1"/>
  <c r="C35" i="10"/>
  <c r="D34" i="10"/>
  <c r="E34" i="10"/>
  <c r="C34" i="10"/>
  <c r="D33" i="10"/>
  <c r="E33" i="10" s="1"/>
  <c r="C33" i="10"/>
  <c r="D32" i="10"/>
  <c r="E32" i="10" s="1"/>
  <c r="C32" i="10"/>
  <c r="D31" i="10"/>
  <c r="E31" i="10" s="1"/>
  <c r="C31" i="10"/>
  <c r="D30" i="10"/>
  <c r="E30" i="10" s="1"/>
  <c r="C30" i="10"/>
  <c r="D29" i="10"/>
  <c r="E29" i="10" s="1"/>
  <c r="C29" i="10"/>
  <c r="D28" i="10"/>
  <c r="E28" i="10" s="1"/>
  <c r="C28" i="10"/>
  <c r="D27" i="10"/>
  <c r="E27" i="10"/>
  <c r="C27" i="10"/>
  <c r="D26" i="10"/>
  <c r="E26" i="10" s="1"/>
  <c r="C26" i="10"/>
  <c r="D25" i="10"/>
  <c r="E25" i="10" s="1"/>
  <c r="C25" i="10"/>
  <c r="D24" i="10"/>
  <c r="E24" i="10" s="1"/>
  <c r="C24" i="10"/>
  <c r="D23" i="10"/>
  <c r="E23" i="10" s="1"/>
  <c r="C23" i="10"/>
  <c r="D22" i="10"/>
  <c r="E22" i="10" s="1"/>
  <c r="C22" i="10"/>
  <c r="D21" i="10"/>
  <c r="E21" i="10" s="1"/>
  <c r="C21" i="10"/>
  <c r="D20" i="10"/>
  <c r="E20" i="10" s="1"/>
  <c r="C20" i="10"/>
  <c r="D19" i="10"/>
  <c r="E19" i="10" s="1"/>
  <c r="C19" i="10"/>
  <c r="D18" i="10"/>
  <c r="E18" i="10" s="1"/>
  <c r="C18" i="10"/>
  <c r="D17" i="10"/>
  <c r="E17" i="10" s="1"/>
  <c r="C17" i="10"/>
  <c r="D16" i="10"/>
  <c r="E16" i="10" s="1"/>
  <c r="C16" i="10"/>
  <c r="D15" i="10"/>
  <c r="E15" i="10" s="1"/>
  <c r="C15" i="10"/>
  <c r="D14" i="10"/>
  <c r="E14" i="10"/>
  <c r="C14" i="10"/>
  <c r="D13" i="10"/>
  <c r="E13" i="10" s="1"/>
  <c r="C13" i="10"/>
  <c r="D12" i="10"/>
  <c r="E12" i="10" s="1"/>
  <c r="C12" i="10"/>
  <c r="D11" i="10"/>
  <c r="E11" i="10" s="1"/>
  <c r="C11" i="10"/>
  <c r="D10" i="10"/>
  <c r="E10" i="10" s="1"/>
  <c r="C10" i="10"/>
  <c r="D9" i="10"/>
  <c r="E9" i="10" s="1"/>
  <c r="C9" i="10"/>
</calcChain>
</file>

<file path=xl/sharedStrings.xml><?xml version="1.0" encoding="utf-8"?>
<sst xmlns="http://schemas.openxmlformats.org/spreadsheetml/2006/main" count="496" uniqueCount="364">
  <si>
    <t>Spine Point</t>
  </si>
  <si>
    <t>M1</t>
  </si>
  <si>
    <t>M2</t>
  </si>
  <si>
    <t>M3</t>
  </si>
  <si>
    <t>M4</t>
  </si>
  <si>
    <t>M5</t>
  </si>
  <si>
    <t>M6</t>
  </si>
  <si>
    <t>U1</t>
  </si>
  <si>
    <t>U2</t>
  </si>
  <si>
    <t>U3</t>
  </si>
  <si>
    <t>L1</t>
  </si>
  <si>
    <t>L2</t>
  </si>
  <si>
    <t>L3</t>
  </si>
  <si>
    <t>L4</t>
  </si>
  <si>
    <t>L5</t>
  </si>
  <si>
    <t>L6</t>
  </si>
  <si>
    <t>L7</t>
  </si>
  <si>
    <t>L8</t>
  </si>
  <si>
    <t>L9</t>
  </si>
  <si>
    <t>L10</t>
  </si>
  <si>
    <t>L11</t>
  </si>
  <si>
    <t>L12</t>
  </si>
  <si>
    <t>L13</t>
  </si>
  <si>
    <t>L14</t>
  </si>
  <si>
    <t>L15</t>
  </si>
  <si>
    <t>L16</t>
  </si>
  <si>
    <t>L17</t>
  </si>
  <si>
    <t>L18</t>
  </si>
  <si>
    <t>L19</t>
  </si>
  <si>
    <t>L20</t>
  </si>
  <si>
    <t>L21</t>
  </si>
  <si>
    <t>L22</t>
  </si>
  <si>
    <t>L23</t>
  </si>
  <si>
    <t>L24</t>
  </si>
  <si>
    <t>L25</t>
  </si>
  <si>
    <t>L26</t>
  </si>
  <si>
    <t>L27</t>
  </si>
  <si>
    <t>L28</t>
  </si>
  <si>
    <t>L29</t>
  </si>
  <si>
    <t>L30</t>
  </si>
  <si>
    <t>L31</t>
  </si>
  <si>
    <t>L32</t>
  </si>
  <si>
    <t>L33</t>
  </si>
  <si>
    <t>L34</t>
  </si>
  <si>
    <t>L35</t>
  </si>
  <si>
    <t>L36</t>
  </si>
  <si>
    <t>L37</t>
  </si>
  <si>
    <t>L38</t>
  </si>
  <si>
    <t>L39</t>
  </si>
  <si>
    <t>L40</t>
  </si>
  <si>
    <t>L41</t>
  </si>
  <si>
    <t>L42</t>
  </si>
  <si>
    <t>L43</t>
  </si>
  <si>
    <t>Group</t>
  </si>
  <si>
    <t>SEN 1</t>
  </si>
  <si>
    <t>SEN 2</t>
  </si>
  <si>
    <t>Main Pay Scale (MPS)</t>
  </si>
  <si>
    <t>Upper Pay Scale (UPS)</t>
  </si>
  <si>
    <t>£</t>
  </si>
  <si>
    <t>Non Teaching Staff - Designations &amp; Grades</t>
  </si>
  <si>
    <t>Post / Designation</t>
  </si>
  <si>
    <t>Previous APTC Grade / scale point</t>
  </si>
  <si>
    <t>Mealtime Supervisor</t>
  </si>
  <si>
    <t>point 6</t>
  </si>
  <si>
    <t>Caretaker</t>
  </si>
  <si>
    <t>(Secondary School)</t>
  </si>
  <si>
    <t>points 6 - 9</t>
  </si>
  <si>
    <t>14 - 16</t>
  </si>
  <si>
    <t>Assistant Caretaker</t>
  </si>
  <si>
    <t>12 - 14</t>
  </si>
  <si>
    <t>(Primary School)</t>
  </si>
  <si>
    <t>point 17#18#19#20</t>
  </si>
  <si>
    <t>Cleaner</t>
  </si>
  <si>
    <t>Cleaner in Charge</t>
  </si>
  <si>
    <t>Standard Full Time Hrs per week</t>
  </si>
  <si>
    <t xml:space="preserve">NJC Spine Point </t>
  </si>
  <si>
    <t>Spine  Point</t>
  </si>
  <si>
    <t>Ranges for Headteachers in Outer London</t>
  </si>
  <si>
    <t>TLR Payment 2</t>
  </si>
  <si>
    <t>Minimum</t>
  </si>
  <si>
    <t>Maximum</t>
  </si>
  <si>
    <t>TLR Payment 1</t>
  </si>
  <si>
    <t>Leadership Group</t>
  </si>
  <si>
    <t>Teaching Assistant Level 1</t>
  </si>
  <si>
    <t>10 - 13</t>
  </si>
  <si>
    <t>Teaching Assistant Level 2</t>
  </si>
  <si>
    <t>Teaching Assistant Level 3</t>
  </si>
  <si>
    <t>Teaching Assistant Level 4</t>
  </si>
  <si>
    <t>15 - 18#21</t>
  </si>
  <si>
    <t>21 - 24#25</t>
  </si>
  <si>
    <t># denotes a performance bar - When reached an assessment should be undertaken to see if individual should go through the bar</t>
  </si>
  <si>
    <t>26 - 29#32</t>
  </si>
  <si>
    <t>Category of Employee</t>
  </si>
  <si>
    <t>Effective Date of Pay Award</t>
  </si>
  <si>
    <t>Rate for Employee Categories D, E &amp; L</t>
  </si>
  <si>
    <t>Rate for Employee Categories A &amp; J</t>
  </si>
  <si>
    <t>Rate for Employee Categories B &amp; C</t>
  </si>
  <si>
    <t>D, E &amp; L</t>
  </si>
  <si>
    <t xml:space="preserve">Employee is aged between 16 &amp; state </t>
  </si>
  <si>
    <t xml:space="preserve">retirement age and in occupational pension </t>
  </si>
  <si>
    <t>A &amp; J</t>
  </si>
  <si>
    <t>Employee is aged between 16 &amp; State</t>
  </si>
  <si>
    <t>B</t>
  </si>
  <si>
    <t>16 - 60 not in occupational pension scheme</t>
  </si>
  <si>
    <t>but entitled to reduced NI contributions</t>
  </si>
  <si>
    <t>C</t>
  </si>
  <si>
    <t>Employee is under 16 or of state retirement age</t>
  </si>
  <si>
    <t>Rate for Employee</t>
  </si>
  <si>
    <t>Rate:</t>
  </si>
  <si>
    <t>Earnings</t>
  </si>
  <si>
    <t>0%</t>
  </si>
  <si>
    <t>Average Employer NI Rate</t>
  </si>
  <si>
    <t>London Borough of Barnet</t>
  </si>
  <si>
    <t>pension scheme</t>
  </si>
  <si>
    <r>
      <t xml:space="preserve">retirement age but </t>
    </r>
    <r>
      <rPr>
        <b/>
        <sz val="10"/>
        <rFont val="Arial"/>
        <family val="2"/>
      </rPr>
      <t xml:space="preserve">not in </t>
    </r>
    <r>
      <rPr>
        <sz val="10"/>
        <rFont val="Arial"/>
        <family val="2"/>
      </rPr>
      <t xml:space="preserve">occupational </t>
    </r>
  </si>
  <si>
    <t>BB2</t>
  </si>
  <si>
    <t>BB3</t>
  </si>
  <si>
    <t>Annual Gross Earnings of Employee</t>
  </si>
  <si>
    <r>
      <t xml:space="preserve">All Teaching Staff </t>
    </r>
    <r>
      <rPr>
        <sz val="10"/>
        <rFont val="Arial"/>
        <family val="2"/>
      </rPr>
      <t xml:space="preserve"> (paid under Teachers Pay &amp; Conditions Document)</t>
    </r>
  </si>
  <si>
    <t>Classification of Employee NI Categories</t>
  </si>
  <si>
    <t>Category</t>
  </si>
  <si>
    <t>Description</t>
  </si>
  <si>
    <t>Employee Salary and Employer National Insurance &amp; Pension Contribution Rates</t>
  </si>
  <si>
    <t>Scheme (covers most employees)</t>
  </si>
  <si>
    <t>Annual Salary</t>
  </si>
  <si>
    <t>NI Contribution</t>
  </si>
  <si>
    <t xml:space="preserve">Enter Actual Gross </t>
  </si>
  <si>
    <t>To obtain Actual Employer</t>
  </si>
  <si>
    <t>`At a glance Employer NI Contributions'</t>
  </si>
  <si>
    <t>Contents</t>
  </si>
  <si>
    <t>Introduction</t>
  </si>
  <si>
    <t>6 -7</t>
  </si>
  <si>
    <t>Level</t>
  </si>
  <si>
    <t>Monthly Allowance</t>
  </si>
  <si>
    <r>
      <t>Level 1</t>
    </r>
    <r>
      <rPr>
        <sz val="10"/>
        <rFont val="Arial"/>
        <family val="2"/>
      </rPr>
      <t xml:space="preserve"> (based on spine point 6 - duty 4.5 hrs per week)</t>
    </r>
  </si>
  <si>
    <r>
      <t>Level 2</t>
    </r>
    <r>
      <rPr>
        <sz val="10"/>
        <rFont val="Arial"/>
        <family val="2"/>
      </rPr>
      <t xml:space="preserve"> (based on spine point 7 -duty 4.5 hrs per week)</t>
    </r>
  </si>
  <si>
    <r>
      <t>Level 3</t>
    </r>
    <r>
      <rPr>
        <sz val="10"/>
        <rFont val="Arial"/>
        <family val="2"/>
      </rPr>
      <t xml:space="preserve"> (based spine point 8 - duty 4.5 hrs per week)</t>
    </r>
  </si>
  <si>
    <r>
      <t>Level 4</t>
    </r>
    <r>
      <rPr>
        <sz val="10"/>
        <rFont val="Arial"/>
        <family val="2"/>
      </rPr>
      <t xml:space="preserve"> (based on spine point 7 - duty 6 hrs per week)</t>
    </r>
  </si>
  <si>
    <r>
      <t>Level 5</t>
    </r>
    <r>
      <rPr>
        <sz val="10"/>
        <rFont val="Arial"/>
        <family val="2"/>
      </rPr>
      <t xml:space="preserve"> (based on spine point 8 - duty 6 hrs per week)</t>
    </r>
  </si>
  <si>
    <t xml:space="preserve">Caretakers substantive spine point for normal duties will differ to spine point on which pool allowance is based </t>
  </si>
  <si>
    <t>Nursery Nurse</t>
  </si>
  <si>
    <r>
      <t>Note:</t>
    </r>
    <r>
      <rPr>
        <sz val="10"/>
        <rFont val="Arial"/>
        <family val="2"/>
      </rPr>
      <t xml:space="preserve"> These rates are indicative only. The level is based on the size of the pool and the number of hours expected to maintain it each week.</t>
    </r>
  </si>
  <si>
    <t>Allowances - Senior Meal Time Supervisor</t>
  </si>
  <si>
    <t>Associate (Unqualified) Teacher Pay Scale</t>
  </si>
  <si>
    <t>25 - 28</t>
  </si>
  <si>
    <t>9  - 14</t>
  </si>
  <si>
    <t>Nursery Nurse Grading Review -  Joint Agreement – July 2009</t>
  </si>
  <si>
    <t>Agreement</t>
  </si>
  <si>
    <t>The table below sets out:</t>
  </si>
  <si>
    <t>the new grade range for all new staff with less than 5 years but more than 3 years continuous LG service (column 3)</t>
  </si>
  <si>
    <t>the new grade range for all new staff with less than 3 years continuous LG service (column 4)</t>
  </si>
  <si>
    <t>29 days leave</t>
  </si>
  <si>
    <t>25 days leave</t>
  </si>
  <si>
    <t>24 days leave</t>
  </si>
  <si>
    <t>scp</t>
  </si>
  <si>
    <t>Current</t>
  </si>
  <si>
    <r>
      <t>·</t>
    </r>
    <r>
      <rPr>
        <sz val="7"/>
        <rFont val="Times New Roman"/>
        <family val="1"/>
      </rPr>
      <t xml:space="preserve">        </t>
    </r>
    <r>
      <rPr>
        <b/>
        <sz val="12"/>
        <rFont val="Arial"/>
        <family val="2"/>
      </rPr>
      <t xml:space="preserve">Existing staff </t>
    </r>
  </si>
  <si>
    <r>
      <t>·</t>
    </r>
    <r>
      <rPr>
        <sz val="7"/>
        <rFont val="Times New Roman"/>
        <family val="1"/>
      </rPr>
      <t xml:space="preserve">        </t>
    </r>
    <r>
      <rPr>
        <b/>
        <sz val="12"/>
        <rFont val="Arial"/>
        <family val="2"/>
      </rPr>
      <t>New staff &gt;5 yrs service</t>
    </r>
  </si>
  <si>
    <t>New staff 3-5 yrs service</t>
  </si>
  <si>
    <t>New staff &lt;3 yrs service</t>
  </si>
  <si>
    <t>Implementation</t>
  </si>
  <si>
    <t xml:space="preserve">If schools wish to progress their Nursery Nurse(s) further up the agreed pay scale they may do so in line with their whole school pay policy and subject to an objective justification. </t>
  </si>
  <si>
    <t>New appointments</t>
  </si>
  <si>
    <t>Contracts</t>
  </si>
  <si>
    <t>Contracts for Nursery Nurses will set out the new pay rates and reflect the terms of the retainer pay. The principle differences to current term time or 52 week contracts will be the entitlement to retainer pay which is conditional upon their return to work after school closure periods, and, where staff are required and/or agree to work during the retainer period they would have their pay made up to full pay for the time worked.</t>
  </si>
  <si>
    <t>VA and Foundation Schools</t>
  </si>
  <si>
    <t xml:space="preserve">This agreement will apply to Nursery Nurses employed by all Community Schools in Barnet. VA and Foundation schools will also be advised to apply the agreement to their Nursery Nurses. HR will monitor implementation of the agreement and take appropriate steps and work closely with the unions to ensure that it is implemented in a consistent fashion. </t>
  </si>
  <si>
    <t>Employee is a married woman or widow aged</t>
  </si>
  <si>
    <t>Extends to 33 if more than 5 staff are supervised</t>
  </si>
  <si>
    <t xml:space="preserve">Joint agreement was reached between Barnet Council and the trade unions (UNISON and GMB), on the revised grade for Nursery Nurses employed in Barnet Schools in July 2009 for implementation backdated to September 2008. </t>
  </si>
  <si>
    <t xml:space="preserve">Existing Nursery Nurses appointed after September 2008 were assimilated onto the minimum of point 25 from the date of their appointment and be progressed in line with the normal qualifying service rules for incremental progression. </t>
  </si>
  <si>
    <t>Back pay was paid as a lump sum in the month of implementation.</t>
  </si>
  <si>
    <t>New Nursery Nurses appointed after the date of the agreement should be appointed on the appropriate scale in the table commensurate with their length of continuous local government service which in turn reflects their annual leave entitlement.  It follows, that as their service increases the Nursery Nurse will be entitled to receive the salary appropriate to the higher banding.</t>
  </si>
  <si>
    <t>All schools were requested to instruct HR, or their payroll provider, details of the necessary changes  to be implemented which should have been confirmed in writing to the individual.</t>
  </si>
  <si>
    <t>Old grades &amp; Salaries</t>
  </si>
  <si>
    <t>New grades</t>
  </si>
  <si>
    <t>the new grades for those new staff who have 5 years continuous Local Government (LG) Service (column 2)</t>
  </si>
  <si>
    <t>13.8%</t>
  </si>
  <si>
    <t>The basis of the agreement was to apply the evaluated grade range and offer a retainer payment during the school holiday period.  This pays half-pay for the weeks in excess of term time and the amalgamated leave entitlement of annual leave and Bank Holidays. This is in line with Green Book conditions for certain Term Time groups of workers such as Meal Time Supervisors and Coach Escorts. Backdating was to September 2008, the date on which the Job Description was agreed.</t>
  </si>
  <si>
    <t>The old grades and salaries range (column 1)</t>
  </si>
  <si>
    <t xml:space="preserve">The difference between columns 2, 3 and 4 arises from the different annual leave entitlements associated with local government continuous service which is built into the retainer pay formula. </t>
  </si>
  <si>
    <t>Existing Nursery Nurses were assimilated onto the minimum of point 25 with effect from 1 September 2008 and progressed to point 26 from 1 April 2009 in line with normal incremental progression. If, exceptionally, an existing Nursery Nurse was earning above point 25 salary they should have been assimilated onto the appropriate point further up the scale so they do not lose out financially.</t>
  </si>
  <si>
    <t xml:space="preserve"> Pay Award</t>
  </si>
  <si>
    <r>
      <t>All Non -Teaching Staff</t>
    </r>
    <r>
      <rPr>
        <sz val="10"/>
        <rFont val="Arial"/>
        <family val="2"/>
      </rPr>
      <t xml:space="preserve">  (paid under National Joint Conditions, spine points 5-70)</t>
    </r>
  </si>
  <si>
    <t>This pack contains details of salary and wage rates for school employees from</t>
  </si>
  <si>
    <t>Barnet</t>
  </si>
  <si>
    <t>Scale</t>
  </si>
  <si>
    <t xml:space="preserve"> Salary</t>
  </si>
  <si>
    <t>Monthly</t>
  </si>
  <si>
    <t>Total Inc</t>
  </si>
  <si>
    <t>Oncost%</t>
  </si>
  <si>
    <t>Band</t>
  </si>
  <si>
    <t>Point</t>
  </si>
  <si>
    <t>Salary</t>
  </si>
  <si>
    <t>NIC</t>
  </si>
  <si>
    <t>NIC Only</t>
  </si>
  <si>
    <t>NIC &amp; Pension</t>
  </si>
  <si>
    <t>London Provincial Grades</t>
  </si>
  <si>
    <t>B           A      N    D</t>
  </si>
  <si>
    <t>**</t>
  </si>
  <si>
    <t>Mealtime Supervisors</t>
  </si>
  <si>
    <t>Nursery Nurses</t>
  </si>
  <si>
    <t>Calculation for monthly paid staff</t>
  </si>
  <si>
    <t>Since the Nursery Nurse regrading, the salary scale points have been divided into three areas</t>
  </si>
  <si>
    <t>depending on length of service.  The spreadsheet scale point takes into account the term-time</t>
  </si>
  <si>
    <t>MTS in service under 5 years</t>
  </si>
  <si>
    <t>Denominator is</t>
  </si>
  <si>
    <t xml:space="preserve">only fraction and the holiday retainer element agreed. </t>
  </si>
  <si>
    <t>Multiply the hours per week by the weeks per year</t>
  </si>
  <si>
    <t>Actual</t>
  </si>
  <si>
    <t>Scale point</t>
  </si>
  <si>
    <t>Length of Service</t>
  </si>
  <si>
    <t>If the total when multiplied by 2 still has a decimal point then multiply by 2 again</t>
  </si>
  <si>
    <t>scale point</t>
  </si>
  <si>
    <t xml:space="preserve">for </t>
  </si>
  <si>
    <t>until the figure is a whole number</t>
  </si>
  <si>
    <t>spreadsheet</t>
  </si>
  <si>
    <t>If you have multiplied the total by 2 twice then you will have to do the same with</t>
  </si>
  <si>
    <t>New &lt; 3 years</t>
  </si>
  <si>
    <t>the denominator</t>
  </si>
  <si>
    <t>Hours per week</t>
  </si>
  <si>
    <t>Weeks per year</t>
  </si>
  <si>
    <t>Total</t>
  </si>
  <si>
    <t>Multiply by 2</t>
  </si>
  <si>
    <t>Denominator</t>
  </si>
  <si>
    <t>P/Time Fraction</t>
  </si>
  <si>
    <t>234/2988</t>
  </si>
  <si>
    <t>3 - 5 years</t>
  </si>
  <si>
    <t>507/5976</t>
  </si>
  <si>
    <t>273/2988</t>
  </si>
  <si>
    <t>585/5976</t>
  </si>
  <si>
    <t>312/2988</t>
  </si>
  <si>
    <t>&gt;5 years</t>
  </si>
  <si>
    <t>Plus all existing staff at time of re-grading</t>
  </si>
  <si>
    <t>663/5976</t>
  </si>
  <si>
    <t>351/2988</t>
  </si>
  <si>
    <t>741/5976</t>
  </si>
  <si>
    <t>390/2988</t>
  </si>
  <si>
    <t>819/5976</t>
  </si>
  <si>
    <t>429/2988</t>
  </si>
  <si>
    <t>897/5976</t>
  </si>
  <si>
    <t>468/2988</t>
  </si>
  <si>
    <t>Pre pay award</t>
  </si>
  <si>
    <t>After pay award</t>
  </si>
  <si>
    <t>975/5976</t>
  </si>
  <si>
    <t>507/2988</t>
  </si>
  <si>
    <t>1053/5976</t>
  </si>
  <si>
    <t>546/2988</t>
  </si>
  <si>
    <t>1131/5976</t>
  </si>
  <si>
    <t>585/2988</t>
  </si>
  <si>
    <t>1209/5976</t>
  </si>
  <si>
    <t>624/2988</t>
  </si>
  <si>
    <t>1287/5976</t>
  </si>
  <si>
    <t>663/2988</t>
  </si>
  <si>
    <t>All existing staff at time of re-grading</t>
  </si>
  <si>
    <t>1365/5976</t>
  </si>
  <si>
    <t>MTS in service over 5 years</t>
  </si>
  <si>
    <t>234/2960</t>
  </si>
  <si>
    <t>507/5920</t>
  </si>
  <si>
    <t>273/2960</t>
  </si>
  <si>
    <t>585/5920</t>
  </si>
  <si>
    <t>312/2960</t>
  </si>
  <si>
    <t>663/5920</t>
  </si>
  <si>
    <t>351/2960</t>
  </si>
  <si>
    <t>741/5920</t>
  </si>
  <si>
    <t>390/2960</t>
  </si>
  <si>
    <t>819/5920</t>
  </si>
  <si>
    <t>429/2960</t>
  </si>
  <si>
    <t>897/5920</t>
  </si>
  <si>
    <t>468/2960</t>
  </si>
  <si>
    <t>975/5920</t>
  </si>
  <si>
    <t>507/2960</t>
  </si>
  <si>
    <t>1053/5920</t>
  </si>
  <si>
    <t>546/2960</t>
  </si>
  <si>
    <t>1131/5920</t>
  </si>
  <si>
    <t>585/2960</t>
  </si>
  <si>
    <t>1209/5920</t>
  </si>
  <si>
    <t>624/2960</t>
  </si>
  <si>
    <t>1287/5920</t>
  </si>
  <si>
    <t>663/2960</t>
  </si>
  <si>
    <t>1365/5920</t>
  </si>
  <si>
    <t>Salary Rates</t>
  </si>
  <si>
    <t>Sessional rate from 1 April 2015</t>
  </si>
  <si>
    <t>Caretakers Swimming Pool Allowance from April 2015</t>
  </si>
  <si>
    <t>Term Time Only Calculation</t>
  </si>
  <si>
    <t>No of hours per week multiply by 40 weeks</t>
  </si>
  <si>
    <t>Divided by 1728 (48 weeks x 36 hours)</t>
  </si>
  <si>
    <t>NB: 48 weeks because 4 weeks paid leave part of fraction</t>
  </si>
  <si>
    <t>Example: working 20 hours per week</t>
  </si>
  <si>
    <t>=20x40wks = 800</t>
  </si>
  <si>
    <t>800/1728 = 0.46FTE</t>
  </si>
  <si>
    <t xml:space="preserve">     </t>
  </si>
  <si>
    <t>for National Insurance and Pensions</t>
  </si>
  <si>
    <t xml:space="preserve">Non-teaching staff - Designation &amp; Grades </t>
  </si>
  <si>
    <t xml:space="preserve">Look up Tables for Average Employer NIContribution Rates </t>
  </si>
  <si>
    <t>MTS calcuations</t>
  </si>
  <si>
    <t>Nursery Nurse calculations</t>
  </si>
  <si>
    <t>Nursery Nurse Grading Review</t>
  </si>
  <si>
    <t>Teachers' pension - confirmation of rate</t>
  </si>
  <si>
    <r>
      <t>Small Pool</t>
    </r>
    <r>
      <rPr>
        <sz val="11"/>
        <rFont val="Arial"/>
        <family val="2"/>
      </rPr>
      <t xml:space="preserve"> (up to 1,500 sq.ft)</t>
    </r>
  </si>
  <si>
    <r>
      <t>Large Pool</t>
    </r>
    <r>
      <rPr>
        <sz val="11"/>
        <rFont val="Arial"/>
        <family val="2"/>
      </rPr>
      <t xml:space="preserve"> (over     1,500 sq.ft)</t>
    </r>
  </si>
  <si>
    <t>Pay £</t>
  </si>
  <si>
    <t xml:space="preserve">Employee Annual Gross </t>
  </si>
  <si>
    <t>Contribution £</t>
  </si>
  <si>
    <t xml:space="preserve">Annual Employer NI </t>
  </si>
  <si>
    <t>Leading Practitioners</t>
  </si>
  <si>
    <t>Minimum L1</t>
  </si>
  <si>
    <t>Maximum L18</t>
  </si>
  <si>
    <t>wks per year</t>
  </si>
  <si>
    <t>hrs pw</t>
  </si>
  <si>
    <t>£ per hr</t>
  </si>
  <si>
    <t>Additional Rewards for Classroom Teachers</t>
  </si>
  <si>
    <t>Special Education Needs</t>
  </si>
  <si>
    <t>Teaching and Learning Responsibility Payments</t>
  </si>
  <si>
    <t>https://www.gov.uk/government/publications/rates-and-allowances-national-insurance-contributions/rates-and-allowances-national-insurance-contributions</t>
  </si>
  <si>
    <t>Superanuation</t>
  </si>
  <si>
    <t>1st September 2016</t>
  </si>
  <si>
    <t>1st April 2016</t>
  </si>
  <si>
    <t>BB1</t>
  </si>
  <si>
    <t>financial year 2017-18</t>
  </si>
  <si>
    <t>The key headlines for calculating staffing expenditure from April 2017 are: -</t>
  </si>
  <si>
    <t>* Changes to Employers NI contributions from April 2017</t>
  </si>
  <si>
    <t>* 2017/18 Personal Tax Allowances at £11,500</t>
  </si>
  <si>
    <t>*Non teaching staff in community schools now under Unified Reward pay from 1st April 2017</t>
  </si>
  <si>
    <t>Employers National Insurance Contribution Rates from April 2017 - Abolition of contracting out rebate</t>
  </si>
  <si>
    <t>Between £8,164 and £45,032 pa</t>
  </si>
  <si>
    <t>Over £45,032</t>
  </si>
  <si>
    <t>Up to £8,163 pa</t>
  </si>
  <si>
    <t>Less than 8,164</t>
  </si>
  <si>
    <t>Employer National Insurance Contribution Rates from April 2017</t>
  </si>
  <si>
    <t>HMRC NIC 2017 rates</t>
  </si>
  <si>
    <r>
      <t xml:space="preserve">From </t>
    </r>
    <r>
      <rPr>
        <b/>
        <sz val="10"/>
        <rFont val="Arial"/>
        <family val="2"/>
      </rPr>
      <t>01/09/2017</t>
    </r>
    <r>
      <rPr>
        <sz val="10"/>
        <rFont val="Arial"/>
        <family val="2"/>
      </rPr>
      <t xml:space="preserve">  £pa</t>
    </r>
  </si>
  <si>
    <t>Monthly NIC</t>
  </si>
  <si>
    <t>Yearly NIC</t>
  </si>
  <si>
    <t>NIC payable above ST</t>
  </si>
  <si>
    <t>2017/18 READY RECKONER  Applicable from 1 April 2017</t>
  </si>
  <si>
    <t>Please note that the data has been updated with GLPC inflation rates and new HMRC rates for National Insurance Contributions  w.e.f. 1st April 2017</t>
  </si>
  <si>
    <r>
      <rPr>
        <b/>
        <i/>
        <sz val="9"/>
        <rFont val="Arial"/>
        <family val="2"/>
      </rPr>
      <t>Assumed</t>
    </r>
    <r>
      <rPr>
        <b/>
        <sz val="9"/>
        <rFont val="Arial"/>
        <family val="2"/>
      </rPr>
      <t xml:space="preserve"> Employers Pension Contribution Rate from April 17</t>
    </r>
  </si>
  <si>
    <t xml:space="preserve"> Employers Pension Contribution Rate from April 16</t>
  </si>
  <si>
    <t>Financial Year 2017-18</t>
  </si>
  <si>
    <t>Summary of 2017-18 Pay Awards and Employer Contribution Rates</t>
  </si>
  <si>
    <t>Calculation of teachers' hourly rates</t>
  </si>
  <si>
    <t>Non teachers - Ready Reckoner detailing pay scales and on-costs wef 1st April 2017</t>
  </si>
  <si>
    <t>Local Govt Pension Scheme - rates update</t>
  </si>
  <si>
    <t>Barnet Living Wage and Supplement</t>
  </si>
  <si>
    <t>VA School Employees not under Unified Pay</t>
  </si>
  <si>
    <t>Non teaching staff in VA schools not under Unified Pay terms and conditions are unchanged.</t>
  </si>
  <si>
    <t>Barnet Living Wage wef 1 Apr 17 - please refer to sheet No 14</t>
  </si>
  <si>
    <t>Teachers' pension - confirmation of rate increase</t>
  </si>
  <si>
    <t>3a</t>
  </si>
  <si>
    <t>3b</t>
  </si>
  <si>
    <t>with effect from 1st Sept 2017</t>
  </si>
  <si>
    <t>Associate (Unqualified) Teacher Pay Range 2017 - Annual Salary</t>
  </si>
  <si>
    <t>From 01/09/2017  £pa</t>
  </si>
  <si>
    <t>Leading Practitioners Pay Range 2017 Annual Salary</t>
  </si>
  <si>
    <t>Leadership Group Pay Range 2017 Annual Salary</t>
  </si>
  <si>
    <t>STPCD Minimum</t>
  </si>
  <si>
    <t>STPCD Maximum</t>
  </si>
  <si>
    <t>*  Includes statutory minmum and maximum pay ranges for  Teaching staff wef 1st Sept 17</t>
  </si>
  <si>
    <t>STPCD Maximum Limits</t>
  </si>
  <si>
    <t>School Teachers' Pay Ranges (Outer London) as recommended by the National Joint Union Advice</t>
  </si>
  <si>
    <r>
      <t xml:space="preserve">School Teachers' Statutory </t>
    </r>
    <r>
      <rPr>
        <b/>
        <u/>
        <sz val="15"/>
        <color rgb="FF3333FF"/>
        <rFont val="Arial"/>
        <family val="2"/>
      </rPr>
      <t>minima</t>
    </r>
    <r>
      <rPr>
        <b/>
        <sz val="15"/>
        <color rgb="FF3333FF"/>
        <rFont val="Arial"/>
        <family val="2"/>
      </rPr>
      <t xml:space="preserve"> and </t>
    </r>
    <r>
      <rPr>
        <b/>
        <u/>
        <sz val="15"/>
        <color rgb="FF3333FF"/>
        <rFont val="Arial"/>
        <family val="2"/>
      </rPr>
      <t>maxima</t>
    </r>
    <r>
      <rPr>
        <b/>
        <sz val="15"/>
        <color rgb="FF3333FF"/>
        <rFont val="Arial"/>
        <family val="2"/>
      </rPr>
      <t xml:space="preserve"> of all pay ranges (Outer London) with effect from 1st Sept 2017</t>
    </r>
  </si>
  <si>
    <t>Statutory Minimum and Maximum Pay rates for Teachers wef 1st September 2017</t>
  </si>
  <si>
    <t>Teacher Pay Scales as recommended by the Joint Unions wef 1st September 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</si>
</sst>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6" formatCode="&quot;£&quot;#,##0;[Red]\-&quot;£&quot;#,##0"/>
    <numFmt numFmtId="43" formatCode="_-* #,##0.00_-;\-* #,##0.00_-;_-* &quot;-&quot;??_-;_-@_-"/>
    <numFmt numFmtId="164" formatCode="0_)"/>
    <numFmt numFmtId="165" formatCode="0.00_)"/>
    <numFmt numFmtId="166" formatCode="0.0%"/>
    <numFmt numFmtId="167" formatCode="_-* #,##0_-;\-* #,##0_-;_-* &quot;-&quot;??_-;_-@_-"/>
    <numFmt numFmtId="168" formatCode="&quot;£&quot;#,##0"/>
    <numFmt numFmtId="169" formatCode="[$-F800]dddd\,\ mmmm\ dd\,\ yyyy"/>
    <numFmt numFmtId="171" formatCode="#,##0;[Red]\(#,##0\)"/>
  </numFmts>
  <fonts count="57" x14ac:knownFonts="1">
    <font>
      <sz val="10"/>
      <name val="Arial"/>
    </font>
    <font>
      <sz val="10"/>
      <name val="Arial"/>
      <family val="2"/>
    </font>
    <font>
      <b/>
      <sz val="10"/>
      <name val="Arial"/>
      <family val="2"/>
    </font>
    <font>
      <sz val="10"/>
      <name val="Arial"/>
      <family val="2"/>
    </font>
    <font>
      <sz val="8"/>
      <name val="Arial"/>
      <family val="2"/>
    </font>
    <font>
      <b/>
      <sz val="11"/>
      <name val="Arial"/>
      <family val="2"/>
    </font>
    <font>
      <b/>
      <u/>
      <sz val="11"/>
      <name val="Arial"/>
      <family val="2"/>
    </font>
    <font>
      <sz val="11"/>
      <name val="Arial"/>
      <family val="2"/>
    </font>
    <font>
      <b/>
      <sz val="16"/>
      <color indexed="8"/>
      <name val="Arial"/>
      <family val="2"/>
    </font>
    <font>
      <sz val="12"/>
      <color indexed="8"/>
      <name val="Arial"/>
      <family val="2"/>
    </font>
    <font>
      <b/>
      <sz val="12"/>
      <color indexed="8"/>
      <name val="Arial"/>
      <family val="2"/>
    </font>
    <font>
      <b/>
      <sz val="14"/>
      <color indexed="8"/>
      <name val="Arial"/>
      <family val="2"/>
    </font>
    <font>
      <sz val="10"/>
      <color indexed="14"/>
      <name val="Arial"/>
      <family val="2"/>
    </font>
    <font>
      <sz val="9"/>
      <name val="Arial"/>
      <family val="2"/>
    </font>
    <font>
      <b/>
      <u/>
      <sz val="12"/>
      <name val="Arial"/>
      <family val="2"/>
    </font>
    <font>
      <u/>
      <sz val="10"/>
      <color indexed="12"/>
      <name val="Arial"/>
      <family val="2"/>
    </font>
    <font>
      <sz val="10"/>
      <color indexed="14"/>
      <name val="Arial"/>
      <family val="2"/>
    </font>
    <font>
      <sz val="9"/>
      <color indexed="14"/>
      <name val="Arial"/>
      <family val="2"/>
    </font>
    <font>
      <b/>
      <sz val="11"/>
      <color indexed="14"/>
      <name val="Arial"/>
      <family val="2"/>
    </font>
    <font>
      <b/>
      <sz val="10"/>
      <color indexed="14"/>
      <name val="Arial"/>
      <family val="2"/>
    </font>
    <font>
      <b/>
      <sz val="14"/>
      <name val="Arial"/>
      <family val="2"/>
    </font>
    <font>
      <b/>
      <sz val="10"/>
      <color indexed="62"/>
      <name val="Arial"/>
      <family val="2"/>
    </font>
    <font>
      <sz val="18"/>
      <name val="Arial"/>
      <family val="2"/>
    </font>
    <font>
      <sz val="14"/>
      <name val="Arial"/>
      <family val="2"/>
    </font>
    <font>
      <sz val="13.5"/>
      <name val="Arial"/>
      <family val="2"/>
    </font>
    <font>
      <b/>
      <sz val="10"/>
      <name val="Arial"/>
      <family val="2"/>
    </font>
    <font>
      <sz val="10"/>
      <name val="Arial"/>
      <family val="2"/>
    </font>
    <font>
      <sz val="10"/>
      <name val="Arial"/>
      <family val="2"/>
    </font>
    <font>
      <u/>
      <sz val="14"/>
      <color indexed="62"/>
      <name val="Arial"/>
      <family val="2"/>
    </font>
    <font>
      <b/>
      <sz val="12"/>
      <name val="Arial"/>
      <family val="2"/>
    </font>
    <font>
      <sz val="12"/>
      <name val="Arial"/>
      <family val="2"/>
    </font>
    <font>
      <b/>
      <sz val="26"/>
      <name val="Arial"/>
      <family val="2"/>
    </font>
    <font>
      <b/>
      <sz val="20"/>
      <name val="Arial"/>
      <family val="2"/>
    </font>
    <font>
      <b/>
      <sz val="16"/>
      <name val="Arial"/>
      <family val="2"/>
    </font>
    <font>
      <sz val="12"/>
      <color indexed="8"/>
      <name val="Arial"/>
      <family val="2"/>
    </font>
    <font>
      <sz val="12"/>
      <name val="Symbol"/>
      <family val="1"/>
      <charset val="2"/>
    </font>
    <font>
      <sz val="7"/>
      <name val="Times New Roman"/>
      <family val="1"/>
    </font>
    <font>
      <i/>
      <sz val="10"/>
      <name val="Arial"/>
      <family val="2"/>
    </font>
    <font>
      <sz val="12"/>
      <name val="Arial"/>
      <family val="2"/>
    </font>
    <font>
      <i/>
      <sz val="12"/>
      <name val="Arial"/>
      <family val="2"/>
    </font>
    <font>
      <b/>
      <sz val="9"/>
      <name val="Arial"/>
      <family val="2"/>
    </font>
    <font>
      <b/>
      <sz val="10"/>
      <color indexed="9"/>
      <name val="Arial"/>
      <family val="2"/>
    </font>
    <font>
      <sz val="20"/>
      <name val="Arial"/>
      <family val="2"/>
    </font>
    <font>
      <sz val="8"/>
      <color indexed="8"/>
      <name val="Arial"/>
      <family val="2"/>
    </font>
    <font>
      <sz val="12"/>
      <color indexed="10"/>
      <name val="Arial"/>
      <family val="2"/>
    </font>
    <font>
      <b/>
      <sz val="8"/>
      <name val="Arial"/>
      <family val="2"/>
    </font>
    <font>
      <b/>
      <i/>
      <sz val="9"/>
      <name val="Arial"/>
      <family val="2"/>
    </font>
    <font>
      <b/>
      <i/>
      <sz val="15"/>
      <name val="Arial"/>
      <family val="2"/>
    </font>
    <font>
      <b/>
      <i/>
      <sz val="12"/>
      <name val="Arial"/>
      <family val="2"/>
    </font>
    <font>
      <b/>
      <u/>
      <sz val="14"/>
      <name val="Arial"/>
      <family val="2"/>
    </font>
    <font>
      <sz val="12"/>
      <color indexed="14"/>
      <name val="Arial"/>
      <family val="2"/>
    </font>
    <font>
      <sz val="11"/>
      <color theme="1"/>
      <name val="Calibri"/>
      <family val="2"/>
      <scheme val="minor"/>
    </font>
    <font>
      <b/>
      <sz val="10"/>
      <color rgb="FF3333FF"/>
      <name val="Arial"/>
      <family val="2"/>
    </font>
    <font>
      <b/>
      <sz val="10"/>
      <color rgb="FFFFFF00"/>
      <name val="Arial"/>
      <family val="2"/>
    </font>
    <font>
      <b/>
      <sz val="10"/>
      <color theme="0"/>
      <name val="Arial"/>
      <family val="2"/>
    </font>
    <font>
      <b/>
      <sz val="15"/>
      <color rgb="FF3333FF"/>
      <name val="Arial"/>
      <family val="2"/>
    </font>
    <font>
      <b/>
      <u/>
      <sz val="15"/>
      <color rgb="FF3333FF"/>
      <name val="Arial"/>
      <family val="2"/>
    </font>
  </fonts>
  <fills count="14">
    <fill>
      <patternFill patternType="none"/>
    </fill>
    <fill>
      <patternFill patternType="gray125"/>
    </fill>
    <fill>
      <patternFill patternType="solid">
        <fgColor indexed="9"/>
        <bgColor indexed="64"/>
      </patternFill>
    </fill>
    <fill>
      <patternFill patternType="solid">
        <fgColor indexed="21"/>
        <bgColor indexed="56"/>
      </patternFill>
    </fill>
    <fill>
      <patternFill patternType="solid">
        <fgColor indexed="21"/>
        <bgColor indexed="64"/>
      </patternFill>
    </fill>
    <fill>
      <patternFill patternType="solid">
        <fgColor indexed="42"/>
        <bgColor indexed="64"/>
      </patternFill>
    </fill>
    <fill>
      <patternFill patternType="solid">
        <fgColor indexed="42"/>
        <bgColor indexed="56"/>
      </patternFill>
    </fill>
    <fill>
      <patternFill patternType="solid">
        <fgColor rgb="FFFFFF00"/>
        <bgColor indexed="64"/>
      </patternFill>
    </fill>
    <fill>
      <patternFill patternType="solid">
        <fgColor rgb="FFFFFFCC"/>
        <bgColor indexed="64"/>
      </patternFill>
    </fill>
    <fill>
      <patternFill patternType="solid">
        <fgColor theme="2"/>
        <bgColor indexed="64"/>
      </patternFill>
    </fill>
    <fill>
      <patternFill patternType="solid">
        <fgColor theme="8" tint="0.59999389629810485"/>
        <bgColor indexed="64"/>
      </patternFill>
    </fill>
    <fill>
      <patternFill patternType="solid">
        <fgColor rgb="FF008080"/>
        <bgColor indexed="56"/>
      </patternFill>
    </fill>
    <fill>
      <patternFill patternType="solid">
        <fgColor rgb="FF008080"/>
        <bgColor indexed="64"/>
      </patternFill>
    </fill>
    <fill>
      <patternFill patternType="solid">
        <fgColor theme="6" tint="0.59999389629810485"/>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8"/>
      </left>
      <right style="medium">
        <color indexed="8"/>
      </right>
      <top/>
      <bottom style="medium">
        <color indexed="8"/>
      </bottom>
      <diagonal/>
    </border>
    <border>
      <left/>
      <right style="medium">
        <color indexed="8"/>
      </right>
      <top/>
      <bottom style="medium">
        <color indexed="8"/>
      </bottom>
      <diagonal/>
    </border>
    <border>
      <left/>
      <right style="medium">
        <color indexed="8"/>
      </right>
      <top/>
      <bottom/>
      <diagonal/>
    </border>
    <border>
      <left/>
      <right/>
      <top/>
      <bottom style="medium">
        <color indexed="8"/>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bottom style="medium">
        <color indexed="8"/>
      </bottom>
      <diagonal/>
    </border>
    <border>
      <left/>
      <right/>
      <top style="medium">
        <color indexed="8"/>
      </top>
      <bottom/>
      <diagonal/>
    </border>
    <border>
      <left style="thick">
        <color indexed="10"/>
      </left>
      <right style="thick">
        <color indexed="10"/>
      </right>
      <top style="thick">
        <color indexed="10"/>
      </top>
      <bottom/>
      <diagonal/>
    </border>
    <border>
      <left style="thick">
        <color indexed="10"/>
      </left>
      <right/>
      <top style="thick">
        <color indexed="10"/>
      </top>
      <bottom/>
      <diagonal/>
    </border>
    <border>
      <left/>
      <right style="thick">
        <color indexed="10"/>
      </right>
      <top style="thick">
        <color indexed="10"/>
      </top>
      <bottom/>
      <diagonal/>
    </border>
    <border>
      <left style="thick">
        <color indexed="10"/>
      </left>
      <right style="thick">
        <color indexed="10"/>
      </right>
      <top/>
      <bottom/>
      <diagonal/>
    </border>
    <border>
      <left style="thick">
        <color indexed="10"/>
      </left>
      <right/>
      <top/>
      <bottom/>
      <diagonal/>
    </border>
    <border>
      <left style="thick">
        <color indexed="10"/>
      </left>
      <right style="thick">
        <color indexed="10"/>
      </right>
      <top/>
      <bottom style="thick">
        <color indexed="10"/>
      </bottom>
      <diagonal/>
    </border>
    <border>
      <left style="thick">
        <color indexed="10"/>
      </left>
      <right/>
      <top/>
      <bottom style="thin">
        <color indexed="64"/>
      </bottom>
      <diagonal/>
    </border>
    <border>
      <left style="thick">
        <color indexed="10"/>
      </left>
      <right/>
      <top/>
      <bottom style="thick">
        <color indexed="10"/>
      </bottom>
      <diagonal/>
    </border>
    <border>
      <left/>
      <right style="thick">
        <color indexed="10"/>
      </right>
      <top/>
      <bottom style="thick">
        <color indexed="10"/>
      </bottom>
      <diagonal/>
    </border>
    <border>
      <left style="medium">
        <color indexed="64"/>
      </left>
      <right/>
      <top/>
      <bottom style="medium">
        <color indexed="64"/>
      </bottom>
      <diagonal/>
    </border>
    <border>
      <left style="medium">
        <color indexed="64"/>
      </left>
      <right style="medium">
        <color indexed="64"/>
      </right>
      <top style="medium">
        <color indexed="8"/>
      </top>
      <bottom/>
      <diagonal/>
    </border>
    <border>
      <left style="medium">
        <color indexed="8"/>
      </left>
      <right/>
      <top style="medium">
        <color indexed="8"/>
      </top>
      <bottom/>
      <diagonal/>
    </border>
    <border>
      <left/>
      <right style="medium">
        <color indexed="64"/>
      </right>
      <top style="medium">
        <color indexed="8"/>
      </top>
      <bottom/>
      <diagonal/>
    </border>
    <border>
      <left style="medium">
        <color indexed="8"/>
      </left>
      <right/>
      <top/>
      <bottom/>
      <diagonal/>
    </border>
    <border>
      <left style="medium">
        <color indexed="8"/>
      </left>
      <right style="medium">
        <color indexed="8"/>
      </right>
      <top style="medium">
        <color indexed="8"/>
      </top>
      <bottom/>
      <diagonal/>
    </border>
    <border>
      <left style="medium">
        <color indexed="8"/>
      </left>
      <right/>
      <top/>
      <bottom style="medium">
        <color indexed="8"/>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s>
  <cellStyleXfs count="6">
    <xf numFmtId="0" fontId="0" fillId="0" borderId="0"/>
    <xf numFmtId="43" fontId="1" fillId="0" borderId="0" applyFont="0" applyFill="0" applyBorder="0" applyAlignment="0" applyProtection="0"/>
    <xf numFmtId="0" fontId="15" fillId="0" borderId="0" applyNumberFormat="0" applyFill="0" applyBorder="0" applyAlignment="0" applyProtection="0">
      <alignment vertical="top"/>
      <protection locked="0"/>
    </xf>
    <xf numFmtId="9" fontId="1" fillId="0" borderId="0" applyFont="0" applyFill="0" applyBorder="0" applyAlignment="0" applyProtection="0"/>
    <xf numFmtId="0" fontId="51" fillId="0" borderId="0"/>
    <xf numFmtId="0" fontId="1" fillId="0" borderId="0"/>
  </cellStyleXfs>
  <cellXfs count="407">
    <xf numFmtId="0" fontId="0" fillId="0" borderId="0" xfId="0"/>
    <xf numFmtId="0" fontId="3" fillId="0" borderId="0" xfId="0" applyFont="1"/>
    <xf numFmtId="0" fontId="7" fillId="0" borderId="0" xfId="0" applyFont="1"/>
    <xf numFmtId="0" fontId="0" fillId="0" borderId="0" xfId="0" applyAlignment="1">
      <alignment wrapText="1"/>
    </xf>
    <xf numFmtId="0" fontId="0" fillId="0" borderId="0" xfId="0" applyAlignment="1">
      <alignment horizontal="center"/>
    </xf>
    <xf numFmtId="0" fontId="9" fillId="0" borderId="0" xfId="0" applyFont="1"/>
    <xf numFmtId="0" fontId="11" fillId="0" borderId="0" xfId="0" applyFont="1"/>
    <xf numFmtId="0" fontId="12" fillId="0" borderId="0" xfId="0" applyFont="1"/>
    <xf numFmtId="0" fontId="3" fillId="0" borderId="0" xfId="0" applyFont="1" applyBorder="1"/>
    <xf numFmtId="10" fontId="0" fillId="0" borderId="0" xfId="3" applyNumberFormat="1" applyFont="1"/>
    <xf numFmtId="167" fontId="1" fillId="0" borderId="0" xfId="1" applyNumberFormat="1"/>
    <xf numFmtId="0" fontId="16" fillId="0" borderId="0" xfId="0" applyFont="1"/>
    <xf numFmtId="0" fontId="12" fillId="0" borderId="0" xfId="0" applyFont="1" applyAlignment="1">
      <alignment wrapText="1"/>
    </xf>
    <xf numFmtId="0" fontId="16" fillId="0" borderId="0" xfId="0" applyFont="1" applyAlignment="1">
      <alignment horizontal="center"/>
    </xf>
    <xf numFmtId="167" fontId="16" fillId="0" borderId="0" xfId="1" applyNumberFormat="1" applyFont="1"/>
    <xf numFmtId="0" fontId="19" fillId="0" borderId="0" xfId="0" quotePrefix="1" applyFont="1"/>
    <xf numFmtId="0" fontId="3" fillId="0" borderId="0" xfId="0" applyFont="1" applyFill="1"/>
    <xf numFmtId="0" fontId="3" fillId="0" borderId="1" xfId="0" applyFont="1" applyBorder="1"/>
    <xf numFmtId="9" fontId="3" fillId="0" borderId="1" xfId="0" applyNumberFormat="1" applyFont="1" applyBorder="1"/>
    <xf numFmtId="166" fontId="3" fillId="0" borderId="1" xfId="0" applyNumberFormat="1" applyFont="1" applyBorder="1"/>
    <xf numFmtId="0" fontId="21" fillId="0" borderId="0" xfId="0" applyFont="1"/>
    <xf numFmtId="0" fontId="23" fillId="0" borderId="0" xfId="0" applyFont="1"/>
    <xf numFmtId="0" fontId="24" fillId="0" borderId="0" xfId="0" applyFont="1"/>
    <xf numFmtId="0" fontId="3" fillId="0" borderId="2" xfId="0" applyFont="1" applyBorder="1" applyAlignment="1">
      <alignment horizontal="center"/>
    </xf>
    <xf numFmtId="0" fontId="3" fillId="0" borderId="0" xfId="0" applyFont="1" applyBorder="1" applyAlignment="1">
      <alignment horizontal="center"/>
    </xf>
    <xf numFmtId="0" fontId="3" fillId="0" borderId="2" xfId="0" applyFont="1" applyFill="1" applyBorder="1"/>
    <xf numFmtId="0" fontId="3" fillId="0" borderId="3" xfId="0" applyFont="1" applyBorder="1"/>
    <xf numFmtId="0" fontId="12" fillId="0" borderId="0" xfId="0" applyFont="1" applyBorder="1"/>
    <xf numFmtId="0" fontId="3" fillId="0" borderId="4" xfId="0" applyFont="1" applyBorder="1"/>
    <xf numFmtId="0" fontId="3" fillId="0" borderId="5" xfId="0" applyFont="1" applyBorder="1"/>
    <xf numFmtId="0" fontId="3" fillId="0" borderId="6" xfId="0" applyFont="1" applyBorder="1"/>
    <xf numFmtId="0" fontId="3" fillId="0" borderId="7" xfId="0" applyFont="1" applyBorder="1"/>
    <xf numFmtId="0" fontId="3" fillId="0" borderId="8" xfId="0" applyFont="1" applyBorder="1" applyAlignment="1">
      <alignment horizontal="center"/>
    </xf>
    <xf numFmtId="0" fontId="3" fillId="0" borderId="9" xfId="0" applyFont="1" applyFill="1" applyBorder="1" applyAlignment="1">
      <alignment horizontal="center"/>
    </xf>
    <xf numFmtId="0" fontId="27" fillId="0" borderId="0" xfId="0" applyFont="1" applyAlignment="1">
      <alignment horizontal="center"/>
    </xf>
    <xf numFmtId="167" fontId="27" fillId="0" borderId="0" xfId="1" applyNumberFormat="1" applyFont="1"/>
    <xf numFmtId="167" fontId="26" fillId="0" borderId="10" xfId="1" quotePrefix="1" applyNumberFormat="1" applyFont="1" applyBorder="1"/>
    <xf numFmtId="9" fontId="26" fillId="0" borderId="10" xfId="0" applyNumberFormat="1" applyFont="1" applyBorder="1" applyAlignment="1">
      <alignment horizontal="center"/>
    </xf>
    <xf numFmtId="10" fontId="26" fillId="0" borderId="10" xfId="0" applyNumberFormat="1" applyFont="1" applyBorder="1" applyAlignment="1">
      <alignment horizontal="center"/>
    </xf>
    <xf numFmtId="167" fontId="26" fillId="0" borderId="11" xfId="1" applyNumberFormat="1" applyFont="1" applyBorder="1"/>
    <xf numFmtId="10" fontId="26" fillId="0" borderId="11" xfId="0" quotePrefix="1" applyNumberFormat="1" applyFont="1" applyBorder="1" applyAlignment="1">
      <alignment horizontal="center"/>
    </xf>
    <xf numFmtId="10" fontId="26" fillId="0" borderId="11" xfId="3" applyNumberFormat="1" applyFont="1" applyBorder="1" applyAlignment="1">
      <alignment horizontal="center"/>
    </xf>
    <xf numFmtId="167" fontId="26" fillId="0" borderId="12" xfId="1" applyNumberFormat="1" applyFont="1" applyBorder="1"/>
    <xf numFmtId="10" fontId="26" fillId="0" borderId="12" xfId="0" quotePrefix="1" applyNumberFormat="1" applyFont="1" applyBorder="1" applyAlignment="1">
      <alignment horizontal="center"/>
    </xf>
    <xf numFmtId="10" fontId="26" fillId="0" borderId="12" xfId="3" applyNumberFormat="1" applyFont="1" applyBorder="1" applyAlignment="1">
      <alignment horizontal="center"/>
    </xf>
    <xf numFmtId="0" fontId="25" fillId="0" borderId="12" xfId="0" applyFont="1" applyFill="1" applyBorder="1" applyAlignment="1">
      <alignment horizontal="center"/>
    </xf>
    <xf numFmtId="167" fontId="3" fillId="0" borderId="13" xfId="1" applyNumberFormat="1" applyFont="1" applyFill="1" applyBorder="1" applyAlignment="1">
      <alignment horizontal="center"/>
    </xf>
    <xf numFmtId="0" fontId="3" fillId="0" borderId="13" xfId="0" applyFont="1" applyFill="1" applyBorder="1" applyAlignment="1">
      <alignment horizontal="center"/>
    </xf>
    <xf numFmtId="167" fontId="26" fillId="0" borderId="14" xfId="1" applyNumberFormat="1" applyFont="1" applyBorder="1" applyAlignment="1">
      <alignment horizontal="center"/>
    </xf>
    <xf numFmtId="0" fontId="16" fillId="0" borderId="15" xfId="0" applyFont="1" applyBorder="1"/>
    <xf numFmtId="0" fontId="0" fillId="0" borderId="16" xfId="0" applyBorder="1"/>
    <xf numFmtId="0" fontId="16" fillId="0" borderId="2" xfId="0" applyFont="1" applyBorder="1"/>
    <xf numFmtId="0" fontId="0" fillId="0" borderId="3" xfId="0" applyBorder="1"/>
    <xf numFmtId="168" fontId="0" fillId="0" borderId="3" xfId="1" applyNumberFormat="1" applyFont="1" applyBorder="1"/>
    <xf numFmtId="0" fontId="16" fillId="0" borderId="8" xfId="0" applyFont="1" applyBorder="1"/>
    <xf numFmtId="0" fontId="0" fillId="0" borderId="5" xfId="0" applyBorder="1"/>
    <xf numFmtId="0" fontId="0" fillId="0" borderId="1" xfId="0" applyBorder="1" applyProtection="1">
      <protection locked="0"/>
    </xf>
    <xf numFmtId="0" fontId="29" fillId="0" borderId="0" xfId="0" applyFont="1" applyAlignment="1">
      <alignment horizontal="left" vertical="center"/>
    </xf>
    <xf numFmtId="0" fontId="30" fillId="0" borderId="0" xfId="0" applyFont="1" applyAlignment="1">
      <alignment vertical="center"/>
    </xf>
    <xf numFmtId="0" fontId="29" fillId="0" borderId="0" xfId="0" applyFont="1" applyAlignment="1">
      <alignment vertical="center"/>
    </xf>
    <xf numFmtId="0" fontId="29" fillId="0" borderId="0" xfId="0" applyFont="1" applyAlignment="1">
      <alignment horizontal="left" vertical="center" wrapText="1"/>
    </xf>
    <xf numFmtId="0" fontId="29" fillId="0" borderId="0" xfId="0" applyFont="1" applyAlignment="1">
      <alignment horizontal="center" vertical="center" wrapText="1"/>
    </xf>
    <xf numFmtId="0" fontId="29" fillId="0" borderId="0" xfId="0" applyFont="1" applyAlignment="1">
      <alignment horizontal="center"/>
    </xf>
    <xf numFmtId="0" fontId="29" fillId="0" borderId="0" xfId="0" applyFont="1"/>
    <xf numFmtId="0" fontId="30" fillId="0" borderId="0" xfId="0" applyFont="1"/>
    <xf numFmtId="0" fontId="3" fillId="0" borderId="0" xfId="0" applyFont="1" applyAlignment="1">
      <alignment horizontal="center"/>
    </xf>
    <xf numFmtId="0" fontId="30" fillId="0" borderId="0" xfId="0" applyFont="1" applyAlignment="1">
      <alignment horizontal="center"/>
    </xf>
    <xf numFmtId="0" fontId="30" fillId="0" borderId="0" xfId="0" applyFont="1" applyFill="1" applyAlignment="1">
      <alignment horizontal="left"/>
    </xf>
    <xf numFmtId="0" fontId="30" fillId="0" borderId="0" xfId="0" applyFont="1" applyFill="1"/>
    <xf numFmtId="0" fontId="30" fillId="0" borderId="0" xfId="0" applyFont="1" applyFill="1" applyAlignment="1">
      <alignment horizontal="center"/>
    </xf>
    <xf numFmtId="0" fontId="29" fillId="0" borderId="0" xfId="0" applyFont="1" applyFill="1" applyAlignment="1">
      <alignment horizontal="center"/>
    </xf>
    <xf numFmtId="0" fontId="30" fillId="0" borderId="0" xfId="0" applyFont="1" applyAlignment="1">
      <alignment horizontal="left"/>
    </xf>
    <xf numFmtId="0" fontId="30" fillId="0" borderId="0" xfId="0" applyFont="1" applyAlignment="1">
      <alignment horizontal="left" wrapText="1"/>
    </xf>
    <xf numFmtId="0" fontId="30" fillId="0" borderId="0" xfId="0" applyFont="1" applyAlignment="1">
      <alignment horizontal="left" vertical="top"/>
    </xf>
    <xf numFmtId="3" fontId="30" fillId="0" borderId="0" xfId="0" applyNumberFormat="1" applyFont="1" applyAlignment="1">
      <alignment horizontal="center"/>
    </xf>
    <xf numFmtId="0" fontId="30" fillId="0" borderId="0" xfId="0" applyFont="1" applyAlignment="1">
      <alignment horizontal="centerContinuous"/>
    </xf>
    <xf numFmtId="0" fontId="7" fillId="0" borderId="0" xfId="0" applyFont="1" applyAlignment="1">
      <alignment horizontal="left"/>
    </xf>
    <xf numFmtId="0" fontId="7" fillId="0" borderId="0" xfId="0" applyFont="1" applyBorder="1"/>
    <xf numFmtId="43" fontId="30" fillId="0" borderId="0" xfId="1" applyNumberFormat="1" applyFont="1" applyFill="1" applyAlignment="1">
      <alignment horizontal="left"/>
    </xf>
    <xf numFmtId="0" fontId="2" fillId="0" borderId="0" xfId="0" applyFont="1"/>
    <xf numFmtId="0" fontId="19" fillId="0" borderId="0" xfId="0" applyFont="1" applyFill="1"/>
    <xf numFmtId="0" fontId="19" fillId="0" borderId="0" xfId="0" quotePrefix="1" applyFont="1" applyFill="1"/>
    <xf numFmtId="167" fontId="26" fillId="0" borderId="10" xfId="1" quotePrefix="1" applyNumberFormat="1" applyFont="1" applyFill="1" applyBorder="1"/>
    <xf numFmtId="0" fontId="3" fillId="0" borderId="0" xfId="0" applyFont="1" applyAlignment="1">
      <alignment horizontal="center" wrapText="1"/>
    </xf>
    <xf numFmtId="2" fontId="3" fillId="0" borderId="0" xfId="0" applyNumberFormat="1" applyFont="1"/>
    <xf numFmtId="43" fontId="30" fillId="0" borderId="0" xfId="1" applyNumberFormat="1" applyFont="1" applyFill="1"/>
    <xf numFmtId="43" fontId="0" fillId="0" borderId="0" xfId="0" applyNumberFormat="1"/>
    <xf numFmtId="0" fontId="29" fillId="0" borderId="0" xfId="0" applyFont="1" applyAlignment="1">
      <alignment horizontal="left"/>
    </xf>
    <xf numFmtId="2" fontId="30" fillId="0" borderId="0" xfId="0" applyNumberFormat="1" applyFont="1" applyAlignment="1">
      <alignment horizontal="center"/>
    </xf>
    <xf numFmtId="0" fontId="30" fillId="0" borderId="0" xfId="0" applyFont="1" applyAlignment="1">
      <alignment horizontal="left" indent="2"/>
    </xf>
    <xf numFmtId="0" fontId="10" fillId="2" borderId="17" xfId="0" applyFont="1" applyFill="1" applyBorder="1" applyAlignment="1">
      <alignment horizontal="center" vertical="top" wrapText="1"/>
    </xf>
    <xf numFmtId="0" fontId="10" fillId="2" borderId="18" xfId="0" applyFont="1" applyFill="1" applyBorder="1" applyAlignment="1">
      <alignment horizontal="center" vertical="top" wrapText="1"/>
    </xf>
    <xf numFmtId="0" fontId="34" fillId="2" borderId="17" xfId="0" applyFont="1" applyFill="1" applyBorder="1" applyAlignment="1">
      <alignment horizontal="right" vertical="top" wrapText="1"/>
    </xf>
    <xf numFmtId="6" fontId="34" fillId="2" borderId="18" xfId="0" applyNumberFormat="1" applyFont="1" applyFill="1" applyBorder="1" applyAlignment="1">
      <alignment horizontal="right" vertical="top" wrapText="1"/>
    </xf>
    <xf numFmtId="15" fontId="30" fillId="0" borderId="0" xfId="0" applyNumberFormat="1" applyFont="1"/>
    <xf numFmtId="0" fontId="30" fillId="0" borderId="0" xfId="0" applyFont="1" applyAlignment="1">
      <alignment wrapText="1"/>
    </xf>
    <xf numFmtId="0" fontId="30" fillId="0" borderId="0" xfId="0" applyFont="1" applyAlignment="1"/>
    <xf numFmtId="0" fontId="37" fillId="0" borderId="0" xfId="0" applyFont="1"/>
    <xf numFmtId="0" fontId="10" fillId="0" borderId="18" xfId="0" applyFont="1" applyFill="1" applyBorder="1" applyAlignment="1">
      <alignment horizontal="center" vertical="top" wrapText="1"/>
    </xf>
    <xf numFmtId="0" fontId="29" fillId="0" borderId="18" xfId="0" applyFont="1" applyFill="1" applyBorder="1" applyAlignment="1">
      <alignment horizontal="center" vertical="top" wrapText="1"/>
    </xf>
    <xf numFmtId="0" fontId="35" fillId="0" borderId="19" xfId="0" applyFont="1" applyFill="1" applyBorder="1" applyAlignment="1">
      <alignment horizontal="left" vertical="top" wrapText="1" indent="2"/>
    </xf>
    <xf numFmtId="0" fontId="35" fillId="0" borderId="18" xfId="0" applyFont="1" applyFill="1" applyBorder="1" applyAlignment="1">
      <alignment horizontal="left" vertical="top" wrapText="1" indent="2"/>
    </xf>
    <xf numFmtId="0" fontId="34" fillId="0" borderId="18" xfId="0" applyFont="1" applyFill="1" applyBorder="1" applyAlignment="1">
      <alignment horizontal="right" vertical="top" wrapText="1"/>
    </xf>
    <xf numFmtId="0" fontId="29" fillId="0" borderId="18" xfId="0" applyFont="1" applyFill="1" applyBorder="1" applyAlignment="1">
      <alignment horizontal="right" vertical="top" wrapText="1"/>
    </xf>
    <xf numFmtId="0" fontId="30" fillId="0" borderId="18" xfId="0" applyFont="1" applyFill="1" applyBorder="1" applyAlignment="1">
      <alignment horizontal="right" vertical="top" wrapText="1"/>
    </xf>
    <xf numFmtId="6" fontId="30" fillId="0" borderId="18" xfId="0" applyNumberFormat="1" applyFont="1" applyFill="1" applyBorder="1" applyAlignment="1">
      <alignment horizontal="center" vertical="top" wrapText="1"/>
    </xf>
    <xf numFmtId="0" fontId="29" fillId="0" borderId="20" xfId="0" applyFont="1" applyFill="1" applyBorder="1" applyAlignment="1">
      <alignment horizontal="center" vertical="top" wrapText="1"/>
    </xf>
    <xf numFmtId="0" fontId="29" fillId="0" borderId="21" xfId="0" applyFont="1" applyFill="1" applyBorder="1" applyAlignment="1">
      <alignment horizontal="center" vertical="top" wrapText="1"/>
    </xf>
    <xf numFmtId="0" fontId="14" fillId="0" borderId="0" xfId="0" applyFont="1"/>
    <xf numFmtId="0" fontId="38" fillId="0" borderId="0" xfId="0" applyFont="1" applyAlignment="1">
      <alignment horizontal="left"/>
    </xf>
    <xf numFmtId="0" fontId="38" fillId="0" borderId="0" xfId="0" applyFont="1"/>
    <xf numFmtId="0" fontId="38" fillId="0" borderId="0" xfId="0" applyFont="1" applyFill="1"/>
    <xf numFmtId="0" fontId="39" fillId="0" borderId="0" xfId="0" applyFont="1"/>
    <xf numFmtId="43" fontId="30" fillId="0" borderId="0" xfId="1" applyNumberFormat="1" applyFont="1" applyFill="1" applyAlignment="1"/>
    <xf numFmtId="0" fontId="29" fillId="0" borderId="22" xfId="0" applyFont="1" applyBorder="1" applyAlignment="1">
      <alignment horizontal="center"/>
    </xf>
    <xf numFmtId="0" fontId="0" fillId="0" borderId="21" xfId="0" applyBorder="1"/>
    <xf numFmtId="0" fontId="29" fillId="0" borderId="19" xfId="0" applyFont="1" applyFill="1" applyBorder="1" applyAlignment="1">
      <alignment horizontal="center" vertical="top" wrapText="1"/>
    </xf>
    <xf numFmtId="0" fontId="29" fillId="0" borderId="21" xfId="0" applyFont="1" applyBorder="1" applyAlignment="1">
      <alignment horizontal="center"/>
    </xf>
    <xf numFmtId="167" fontId="3" fillId="0" borderId="10" xfId="1" applyNumberFormat="1" applyFont="1" applyFill="1" applyBorder="1" applyAlignment="1">
      <alignment horizontal="right"/>
    </xf>
    <xf numFmtId="9" fontId="0" fillId="0" borderId="0" xfId="3" applyFont="1"/>
    <xf numFmtId="0" fontId="40" fillId="7" borderId="1" xfId="0" applyFont="1" applyFill="1" applyBorder="1" applyAlignment="1">
      <alignment horizontal="center" vertical="top" wrapText="1"/>
    </xf>
    <xf numFmtId="0" fontId="0" fillId="8" borderId="23" xfId="0" applyFill="1" applyBorder="1"/>
    <xf numFmtId="0" fontId="0" fillId="8" borderId="24" xfId="0" applyFill="1" applyBorder="1"/>
    <xf numFmtId="0" fontId="0" fillId="8" borderId="25" xfId="0" applyFill="1" applyBorder="1"/>
    <xf numFmtId="0" fontId="0" fillId="8" borderId="26" xfId="0" applyFill="1" applyBorder="1"/>
    <xf numFmtId="0" fontId="0" fillId="8" borderId="0" xfId="0" applyFill="1" applyBorder="1"/>
    <xf numFmtId="0" fontId="0" fillId="8" borderId="27" xfId="0" applyFill="1" applyBorder="1"/>
    <xf numFmtId="0" fontId="2" fillId="8" borderId="0" xfId="0" applyFont="1" applyFill="1" applyBorder="1"/>
    <xf numFmtId="0" fontId="14" fillId="8" borderId="0" xfId="0" applyFont="1" applyFill="1" applyBorder="1"/>
    <xf numFmtId="0" fontId="30" fillId="8" borderId="0" xfId="0" applyFont="1" applyFill="1" applyBorder="1"/>
    <xf numFmtId="0" fontId="0" fillId="8" borderId="14" xfId="0" applyFill="1" applyBorder="1"/>
    <xf numFmtId="0" fontId="0" fillId="8" borderId="28" xfId="0" applyFill="1" applyBorder="1"/>
    <xf numFmtId="9" fontId="12" fillId="0" borderId="0" xfId="3" applyFont="1"/>
    <xf numFmtId="43" fontId="0" fillId="0" borderId="0" xfId="1" applyNumberFormat="1" applyFont="1"/>
    <xf numFmtId="0" fontId="20" fillId="0" borderId="0" xfId="0" applyFont="1" applyFill="1" applyBorder="1" applyAlignment="1">
      <alignment horizontal="center" vertical="center"/>
    </xf>
    <xf numFmtId="0" fontId="52" fillId="0" borderId="0" xfId="0" applyFont="1"/>
    <xf numFmtId="37" fontId="41" fillId="3" borderId="13" xfId="0" applyNumberFormat="1" applyFont="1" applyFill="1" applyBorder="1" applyAlignment="1" applyProtection="1">
      <alignment horizontal="center"/>
    </xf>
    <xf numFmtId="37" fontId="53" fillId="4" borderId="13" xfId="0" applyNumberFormat="1" applyFont="1" applyFill="1" applyBorder="1" applyAlignment="1" applyProtection="1">
      <alignment horizontal="center"/>
    </xf>
    <xf numFmtId="37" fontId="41" fillId="3" borderId="29" xfId="0" applyNumberFormat="1" applyFont="1" applyFill="1" applyBorder="1" applyAlignment="1" applyProtection="1">
      <alignment horizontal="center"/>
    </xf>
    <xf numFmtId="169" fontId="41" fillId="3" borderId="29" xfId="0" applyNumberFormat="1" applyFont="1" applyFill="1" applyBorder="1" applyAlignment="1" applyProtection="1">
      <alignment horizontal="center"/>
    </xf>
    <xf numFmtId="169" fontId="41" fillId="3" borderId="12" xfId="0" applyNumberFormat="1" applyFont="1" applyFill="1" applyBorder="1" applyAlignment="1" applyProtection="1">
      <alignment horizontal="center"/>
    </xf>
    <xf numFmtId="169" fontId="53" fillId="3" borderId="12" xfId="0" applyNumberFormat="1" applyFont="1" applyFill="1" applyBorder="1" applyAlignment="1" applyProtection="1">
      <alignment horizontal="center"/>
    </xf>
    <xf numFmtId="37" fontId="3" fillId="0" borderId="10" xfId="0" applyNumberFormat="1" applyFont="1" applyBorder="1" applyAlignment="1" applyProtection="1">
      <alignment horizontal="center"/>
    </xf>
    <xf numFmtId="37" fontId="3" fillId="0" borderId="10" xfId="0" applyNumberFormat="1" applyFont="1" applyFill="1" applyBorder="1" applyAlignment="1" applyProtection="1">
      <alignment horizontal="center"/>
    </xf>
    <xf numFmtId="4" fontId="3" fillId="0" borderId="10" xfId="0" applyNumberFormat="1" applyFont="1" applyBorder="1"/>
    <xf numFmtId="10" fontId="3" fillId="0" borderId="10" xfId="0" applyNumberFormat="1" applyFont="1" applyBorder="1"/>
    <xf numFmtId="37" fontId="3" fillId="0" borderId="12" xfId="0" applyNumberFormat="1" applyFont="1" applyBorder="1" applyAlignment="1" applyProtection="1">
      <alignment horizontal="center"/>
    </xf>
    <xf numFmtId="37" fontId="3" fillId="0" borderId="13" xfId="0" applyNumberFormat="1" applyFont="1" applyBorder="1" applyAlignment="1" applyProtection="1">
      <alignment horizontal="center"/>
    </xf>
    <xf numFmtId="4" fontId="3" fillId="0" borderId="13" xfId="0" applyNumberFormat="1" applyFont="1" applyBorder="1"/>
    <xf numFmtId="4" fontId="3" fillId="0" borderId="12" xfId="0" applyNumberFormat="1" applyFont="1" applyBorder="1"/>
    <xf numFmtId="0" fontId="3" fillId="5" borderId="30" xfId="0" applyFont="1" applyFill="1" applyBorder="1" applyAlignment="1">
      <alignment horizontal="center" vertical="justify" wrapText="1"/>
    </xf>
    <xf numFmtId="37" fontId="3" fillId="0" borderId="12" xfId="0" applyNumberFormat="1" applyFont="1" applyFill="1" applyBorder="1" applyAlignment="1" applyProtection="1">
      <alignment horizontal="center"/>
    </xf>
    <xf numFmtId="10" fontId="3" fillId="0" borderId="12" xfId="0" applyNumberFormat="1" applyFont="1" applyBorder="1"/>
    <xf numFmtId="37" fontId="3" fillId="0" borderId="29" xfId="0" applyNumberFormat="1" applyFont="1" applyFill="1" applyBorder="1" applyAlignment="1" applyProtection="1">
      <alignment horizontal="center"/>
    </xf>
    <xf numFmtId="0" fontId="9" fillId="2" borderId="17" xfId="0" applyFont="1" applyFill="1" applyBorder="1" applyAlignment="1">
      <alignment horizontal="right" vertical="top" wrapText="1"/>
    </xf>
    <xf numFmtId="6" fontId="9" fillId="2" borderId="18" xfId="0" applyNumberFormat="1" applyFont="1" applyFill="1" applyBorder="1" applyAlignment="1">
      <alignment horizontal="right" vertical="top" wrapText="1"/>
    </xf>
    <xf numFmtId="0" fontId="9" fillId="0" borderId="18" xfId="0" applyFont="1" applyFill="1" applyBorder="1" applyAlignment="1">
      <alignment horizontal="right" vertical="top" wrapText="1"/>
    </xf>
    <xf numFmtId="0" fontId="29" fillId="0" borderId="0" xfId="0" applyFont="1" applyProtection="1"/>
    <xf numFmtId="0" fontId="10" fillId="0" borderId="0" xfId="0" applyFont="1" applyProtection="1"/>
    <xf numFmtId="0" fontId="0" fillId="0" borderId="0" xfId="0" applyProtection="1"/>
    <xf numFmtId="0" fontId="0" fillId="0" borderId="0" xfId="0" applyAlignment="1" applyProtection="1">
      <alignment horizontal="center"/>
    </xf>
    <xf numFmtId="0" fontId="43" fillId="0" borderId="0" xfId="0" applyFont="1" applyAlignment="1" applyProtection="1">
      <alignment horizontal="center"/>
    </xf>
    <xf numFmtId="165" fontId="43" fillId="0" borderId="0" xfId="0" applyNumberFormat="1" applyFont="1" applyProtection="1"/>
    <xf numFmtId="0" fontId="30" fillId="0" borderId="31" xfId="0" applyFont="1" applyBorder="1" applyProtection="1"/>
    <xf numFmtId="0" fontId="30" fillId="0" borderId="0" xfId="0" applyFont="1" applyProtection="1"/>
    <xf numFmtId="0" fontId="44" fillId="0" borderId="32" xfId="0" applyFont="1" applyBorder="1" applyProtection="1"/>
    <xf numFmtId="1" fontId="45" fillId="0" borderId="33" xfId="0" applyNumberFormat="1" applyFont="1" applyFill="1" applyBorder="1" applyAlignment="1" applyProtection="1">
      <alignment horizontal="right"/>
    </xf>
    <xf numFmtId="0" fontId="44" fillId="0" borderId="0" xfId="0" applyFont="1" applyProtection="1"/>
    <xf numFmtId="165" fontId="9" fillId="0" borderId="0" xfId="0" applyNumberFormat="1" applyFont="1" applyProtection="1"/>
    <xf numFmtId="1" fontId="30" fillId="0" borderId="34" xfId="0" applyNumberFormat="1" applyFont="1" applyBorder="1" applyProtection="1"/>
    <xf numFmtId="0" fontId="30" fillId="0" borderId="35" xfId="0" applyFont="1" applyBorder="1" applyProtection="1"/>
    <xf numFmtId="0" fontId="44" fillId="0" borderId="35" xfId="0" applyFont="1" applyBorder="1" applyProtection="1"/>
    <xf numFmtId="164" fontId="9" fillId="0" borderId="0" xfId="0" applyNumberFormat="1" applyFont="1" applyProtection="1"/>
    <xf numFmtId="0" fontId="30" fillId="0" borderId="36" xfId="0" applyFont="1" applyBorder="1" applyProtection="1"/>
    <xf numFmtId="0" fontId="44" fillId="0" borderId="37" xfId="0" applyFont="1" applyBorder="1" applyProtection="1"/>
    <xf numFmtId="0" fontId="44" fillId="0" borderId="4" xfId="0" applyFont="1" applyBorder="1" applyProtection="1"/>
    <xf numFmtId="165" fontId="9" fillId="0" borderId="4" xfId="0" applyNumberFormat="1" applyFont="1" applyBorder="1" applyProtection="1"/>
    <xf numFmtId="0" fontId="30" fillId="0" borderId="4" xfId="0" applyFont="1" applyBorder="1" applyProtection="1"/>
    <xf numFmtId="0" fontId="44" fillId="0" borderId="38" xfId="0" applyFont="1" applyBorder="1" applyProtection="1"/>
    <xf numFmtId="1" fontId="45" fillId="0" borderId="39" xfId="0" applyNumberFormat="1" applyFont="1" applyFill="1" applyBorder="1" applyAlignment="1" applyProtection="1">
      <alignment horizontal="right"/>
    </xf>
    <xf numFmtId="0" fontId="21" fillId="0" borderId="0" xfId="0" applyFont="1" applyBorder="1" applyAlignment="1">
      <alignment vertical="top" wrapText="1"/>
    </xf>
    <xf numFmtId="166" fontId="3" fillId="0" borderId="0" xfId="0" applyNumberFormat="1" applyFont="1" applyFill="1" applyBorder="1" applyAlignment="1">
      <alignment horizontal="center" vertical="center" wrapText="1"/>
    </xf>
    <xf numFmtId="17" fontId="3" fillId="0" borderId="0" xfId="0" applyNumberFormat="1" applyFont="1" applyBorder="1" applyAlignment="1">
      <alignment horizontal="center" vertical="center"/>
    </xf>
    <xf numFmtId="166" fontId="3" fillId="0" borderId="0" xfId="0" applyNumberFormat="1" applyFont="1" applyFill="1" applyBorder="1" applyAlignment="1">
      <alignment horizontal="center" vertical="center"/>
    </xf>
    <xf numFmtId="0" fontId="3" fillId="0" borderId="0" xfId="0" applyFont="1" applyFill="1" applyBorder="1"/>
    <xf numFmtId="0" fontId="0" fillId="0" borderId="0" xfId="0" applyFill="1"/>
    <xf numFmtId="0" fontId="20" fillId="0" borderId="0" xfId="0" applyFont="1" applyFill="1" applyAlignment="1">
      <alignment horizontal="centerContinuous" vertical="center"/>
    </xf>
    <xf numFmtId="0" fontId="23" fillId="0" borderId="0" xfId="0" applyFont="1" applyFill="1" applyAlignment="1">
      <alignment horizontal="centerContinuous" vertical="center"/>
    </xf>
    <xf numFmtId="0" fontId="23" fillId="0" borderId="0" xfId="0" applyFont="1" applyFill="1"/>
    <xf numFmtId="0" fontId="20" fillId="0" borderId="0" xfId="0" applyFont="1" applyFill="1"/>
    <xf numFmtId="0" fontId="39" fillId="0" borderId="0" xfId="0" applyFont="1" applyFill="1"/>
    <xf numFmtId="0" fontId="48" fillId="0" borderId="0" xfId="0" applyFont="1" applyFill="1"/>
    <xf numFmtId="0" fontId="3" fillId="0" borderId="0" xfId="0" applyFont="1" applyAlignment="1" applyProtection="1">
      <alignment horizontal="center"/>
    </xf>
    <xf numFmtId="0" fontId="30" fillId="0" borderId="1" xfId="0" applyFont="1" applyFill="1" applyBorder="1"/>
    <xf numFmtId="0" fontId="29" fillId="0" borderId="1" xfId="0" applyFont="1" applyFill="1" applyBorder="1" applyAlignment="1">
      <alignment horizontal="center" wrapText="1"/>
    </xf>
    <xf numFmtId="0" fontId="29" fillId="0" borderId="1" xfId="0" applyFont="1" applyFill="1" applyBorder="1" applyAlignment="1">
      <alignment horizontal="center" vertical="center" wrapText="1"/>
    </xf>
    <xf numFmtId="0" fontId="30" fillId="0" borderId="1" xfId="0" applyFont="1" applyFill="1" applyBorder="1" applyAlignment="1"/>
    <xf numFmtId="0" fontId="30" fillId="0" borderId="1" xfId="0" applyFont="1" applyFill="1" applyBorder="1" applyAlignment="1">
      <alignment horizontal="right" wrapText="1"/>
    </xf>
    <xf numFmtId="1" fontId="30" fillId="0" borderId="1" xfId="0" applyNumberFormat="1" applyFont="1" applyFill="1" applyBorder="1"/>
    <xf numFmtId="1" fontId="29" fillId="0" borderId="1" xfId="0" applyNumberFormat="1" applyFont="1" applyFill="1" applyBorder="1"/>
    <xf numFmtId="0" fontId="29" fillId="0" borderId="1" xfId="0" applyFont="1" applyFill="1" applyBorder="1" applyAlignment="1">
      <alignment horizontal="right" wrapText="1"/>
    </xf>
    <xf numFmtId="0" fontId="30" fillId="0" borderId="1" xfId="0" quotePrefix="1" applyFont="1" applyFill="1" applyBorder="1" applyAlignment="1">
      <alignment horizontal="right" wrapText="1"/>
    </xf>
    <xf numFmtId="2" fontId="30" fillId="0" borderId="1" xfId="0" applyNumberFormat="1" applyFont="1" applyFill="1" applyBorder="1"/>
    <xf numFmtId="0" fontId="29" fillId="0" borderId="1" xfId="0" applyFont="1" applyFill="1" applyBorder="1"/>
    <xf numFmtId="0" fontId="30" fillId="0" borderId="1" xfId="0" applyFont="1" applyFill="1" applyBorder="1" applyAlignment="1">
      <alignment wrapText="1"/>
    </xf>
    <xf numFmtId="49" fontId="30" fillId="0" borderId="1" xfId="0" quotePrefix="1" applyNumberFormat="1" applyFont="1" applyFill="1" applyBorder="1" applyAlignment="1">
      <alignment horizontal="right"/>
    </xf>
    <xf numFmtId="49" fontId="30" fillId="0" borderId="1" xfId="0" applyNumberFormat="1" applyFont="1" applyFill="1" applyBorder="1" applyAlignment="1">
      <alignment horizontal="right"/>
    </xf>
    <xf numFmtId="49" fontId="30" fillId="0" borderId="1" xfId="0" quotePrefix="1" applyNumberFormat="1" applyFont="1" applyFill="1" applyBorder="1" applyAlignment="1">
      <alignment horizontal="right" wrapText="1"/>
    </xf>
    <xf numFmtId="49" fontId="30" fillId="0" borderId="1" xfId="0" applyNumberFormat="1" applyFont="1" applyFill="1" applyBorder="1" applyAlignment="1">
      <alignment horizontal="right" wrapText="1"/>
    </xf>
    <xf numFmtId="0" fontId="30" fillId="0" borderId="1" xfId="0" applyFont="1" applyFill="1" applyBorder="1" applyAlignment="1">
      <alignment horizontal="right"/>
    </xf>
    <xf numFmtId="2" fontId="29" fillId="0" borderId="1" xfId="0" applyNumberFormat="1" applyFont="1" applyFill="1" applyBorder="1"/>
    <xf numFmtId="0" fontId="29" fillId="0" borderId="1" xfId="0" applyFont="1" applyFill="1" applyBorder="1" applyAlignment="1">
      <alignment horizontal="center"/>
    </xf>
    <xf numFmtId="0" fontId="30" fillId="0" borderId="1" xfId="0" applyFont="1" applyFill="1" applyBorder="1" applyAlignment="1">
      <alignment horizontal="center"/>
    </xf>
    <xf numFmtId="0" fontId="29" fillId="0" borderId="1" xfId="0" applyFont="1" applyFill="1" applyBorder="1" applyAlignment="1" applyProtection="1">
      <alignment horizontal="center"/>
    </xf>
    <xf numFmtId="165" fontId="30" fillId="0" borderId="1" xfId="0" applyNumberFormat="1" applyFont="1" applyFill="1" applyBorder="1" applyProtection="1"/>
    <xf numFmtId="164" fontId="30" fillId="0" borderId="1" xfId="0" applyNumberFormat="1" applyFont="1" applyFill="1" applyBorder="1" applyProtection="1"/>
    <xf numFmtId="0" fontId="30" fillId="0" borderId="1" xfId="0" applyFont="1" applyFill="1" applyBorder="1" applyProtection="1"/>
    <xf numFmtId="0" fontId="3" fillId="8" borderId="0" xfId="0" applyFont="1" applyFill="1" applyBorder="1"/>
    <xf numFmtId="0" fontId="30" fillId="8" borderId="26" xfId="0" applyFont="1" applyFill="1" applyBorder="1"/>
    <xf numFmtId="2" fontId="3" fillId="0" borderId="0" xfId="0" applyNumberFormat="1" applyFont="1" applyAlignment="1">
      <alignment horizontal="center"/>
    </xf>
    <xf numFmtId="43" fontId="30" fillId="0" borderId="0" xfId="1" applyNumberFormat="1" applyFont="1" applyFill="1" applyAlignment="1">
      <alignment horizontal="center"/>
    </xf>
    <xf numFmtId="0" fontId="5" fillId="0" borderId="0" xfId="0" applyFont="1" applyAlignment="1">
      <alignment wrapText="1"/>
    </xf>
    <xf numFmtId="0" fontId="5" fillId="0" borderId="0" xfId="0" applyFont="1" applyAlignment="1">
      <alignment vertical="top" wrapText="1"/>
    </xf>
    <xf numFmtId="167" fontId="3" fillId="0" borderId="12" xfId="1" applyNumberFormat="1" applyFont="1" applyFill="1" applyBorder="1" applyAlignment="1">
      <alignment horizontal="center"/>
    </xf>
    <xf numFmtId="0" fontId="3" fillId="0" borderId="12" xfId="0" applyFont="1" applyFill="1" applyBorder="1" applyAlignment="1">
      <alignment horizontal="center"/>
    </xf>
    <xf numFmtId="167" fontId="3" fillId="0" borderId="13" xfId="1" applyNumberFormat="1" applyFont="1" applyFill="1" applyBorder="1" applyAlignment="1">
      <alignment horizontal="right"/>
    </xf>
    <xf numFmtId="167" fontId="3" fillId="0" borderId="12" xfId="1" applyNumberFormat="1" applyFont="1" applyFill="1" applyBorder="1" applyAlignment="1">
      <alignment horizontal="right"/>
    </xf>
    <xf numFmtId="0" fontId="29" fillId="9" borderId="13" xfId="0" applyFont="1" applyFill="1" applyBorder="1" applyAlignment="1">
      <alignment horizontal="left"/>
    </xf>
    <xf numFmtId="0" fontId="3" fillId="9" borderId="10" xfId="0" applyFont="1" applyFill="1" applyBorder="1"/>
    <xf numFmtId="0" fontId="0" fillId="9" borderId="10" xfId="0" applyFill="1" applyBorder="1"/>
    <xf numFmtId="0" fontId="29" fillId="9" borderId="10" xfId="0" applyFont="1" applyFill="1" applyBorder="1"/>
    <xf numFmtId="0" fontId="3" fillId="9" borderId="10" xfId="0" quotePrefix="1" applyFont="1" applyFill="1" applyBorder="1"/>
    <xf numFmtId="0" fontId="3" fillId="9" borderId="12" xfId="0" applyFont="1" applyFill="1" applyBorder="1"/>
    <xf numFmtId="9" fontId="12" fillId="0" borderId="0" xfId="3" applyFont="1" applyFill="1"/>
    <xf numFmtId="43" fontId="0" fillId="0" borderId="0" xfId="1" applyNumberFormat="1" applyFont="1" applyFill="1"/>
    <xf numFmtId="0" fontId="30" fillId="7" borderId="0" xfId="0" applyFont="1" applyFill="1"/>
    <xf numFmtId="0" fontId="49" fillId="0" borderId="0" xfId="0" applyFont="1" applyFill="1" applyBorder="1" applyAlignment="1">
      <alignment vertical="center"/>
    </xf>
    <xf numFmtId="10" fontId="49" fillId="0" borderId="0" xfId="3" applyNumberFormat="1" applyFont="1" applyFill="1" applyBorder="1" applyAlignment="1">
      <alignment vertical="center"/>
    </xf>
    <xf numFmtId="10" fontId="3" fillId="0" borderId="0" xfId="3" applyNumberFormat="1" applyFont="1"/>
    <xf numFmtId="6" fontId="0" fillId="0" borderId="0" xfId="0" applyNumberFormat="1"/>
    <xf numFmtId="10" fontId="3" fillId="0" borderId="0" xfId="3" applyNumberFormat="1" applyFont="1" applyFill="1"/>
    <xf numFmtId="0" fontId="37" fillId="0" borderId="0" xfId="0" applyFont="1" applyFill="1"/>
    <xf numFmtId="0" fontId="0" fillId="7" borderId="0" xfId="0" applyFill="1"/>
    <xf numFmtId="0" fontId="15" fillId="7" borderId="0" xfId="2" applyFill="1" applyAlignment="1" applyProtection="1"/>
    <xf numFmtId="0" fontId="3" fillId="7" borderId="0" xfId="0" applyFont="1" applyFill="1"/>
    <xf numFmtId="0" fontId="8" fillId="7" borderId="0" xfId="0" applyFont="1" applyFill="1" applyAlignment="1">
      <alignment vertical="center"/>
    </xf>
    <xf numFmtId="0" fontId="9" fillId="7" borderId="0" xfId="0" applyFont="1" applyFill="1"/>
    <xf numFmtId="0" fontId="10" fillId="7" borderId="0" xfId="0" applyFont="1" applyFill="1"/>
    <xf numFmtId="0" fontId="20" fillId="7" borderId="0" xfId="0" applyFont="1" applyFill="1"/>
    <xf numFmtId="0" fontId="23" fillId="7" borderId="0" xfId="0" applyFont="1" applyFill="1"/>
    <xf numFmtId="0" fontId="23" fillId="7" borderId="0" xfId="0" applyFont="1" applyFill="1" applyAlignment="1">
      <alignment horizontal="centerContinuous" vertical="center"/>
    </xf>
    <xf numFmtId="0" fontId="3" fillId="7" borderId="0" xfId="0" applyFont="1" applyFill="1" applyAlignment="1" applyProtection="1">
      <alignment horizontal="center"/>
    </xf>
    <xf numFmtId="9" fontId="0" fillId="7" borderId="0" xfId="3" applyFont="1" applyFill="1"/>
    <xf numFmtId="166" fontId="3" fillId="7" borderId="1" xfId="0" applyNumberFormat="1" applyFont="1" applyFill="1" applyBorder="1" applyAlignment="1">
      <alignment horizontal="center" vertical="center"/>
    </xf>
    <xf numFmtId="0" fontId="21" fillId="0" borderId="1" xfId="0" applyFont="1" applyFill="1" applyBorder="1" applyAlignment="1">
      <alignment vertical="top" wrapText="1"/>
    </xf>
    <xf numFmtId="0" fontId="3" fillId="0" borderId="1" xfId="0" applyFont="1" applyFill="1" applyBorder="1"/>
    <xf numFmtId="0" fontId="28" fillId="0" borderId="0" xfId="0" applyFont="1" applyFill="1"/>
    <xf numFmtId="0" fontId="16" fillId="0" borderId="0" xfId="0" applyFont="1" applyFill="1"/>
    <xf numFmtId="0" fontId="26" fillId="0" borderId="0" xfId="0" applyFont="1" applyFill="1" applyAlignment="1">
      <alignment horizontal="center"/>
    </xf>
    <xf numFmtId="167" fontId="26" fillId="0" borderId="0" xfId="1" applyNumberFormat="1" applyFont="1" applyFill="1"/>
    <xf numFmtId="0" fontId="3" fillId="5" borderId="0" xfId="0" applyFont="1" applyFill="1" applyBorder="1" applyAlignment="1">
      <alignment horizontal="center" vertical="justify" wrapText="1"/>
    </xf>
    <xf numFmtId="0" fontId="3" fillId="0" borderId="0" xfId="0" applyFont="1"/>
    <xf numFmtId="37" fontId="41" fillId="4" borderId="13" xfId="0" applyNumberFormat="1" applyFont="1" applyFill="1" applyBorder="1" applyAlignment="1" applyProtection="1">
      <alignment horizontal="center" wrapText="1"/>
    </xf>
    <xf numFmtId="37" fontId="53" fillId="4" borderId="13" xfId="0" applyNumberFormat="1" applyFont="1" applyFill="1" applyBorder="1" applyAlignment="1" applyProtection="1">
      <alignment vertical="center"/>
    </xf>
    <xf numFmtId="10" fontId="53" fillId="4" borderId="12" xfId="0" applyNumberFormat="1" applyFont="1" applyFill="1" applyBorder="1" applyAlignment="1" applyProtection="1">
      <alignment vertical="center"/>
    </xf>
    <xf numFmtId="0" fontId="31" fillId="8" borderId="0" xfId="0" applyFont="1" applyFill="1" applyBorder="1" applyAlignment="1">
      <alignment horizontal="center"/>
    </xf>
    <xf numFmtId="4" fontId="3" fillId="0" borderId="48" xfId="0" applyNumberFormat="1" applyFont="1" applyBorder="1"/>
    <xf numFmtId="2" fontId="41" fillId="11" borderId="14" xfId="0" applyNumberFormat="1" applyFont="1" applyFill="1" applyBorder="1" applyAlignment="1" applyProtection="1">
      <alignment horizontal="center"/>
    </xf>
    <xf numFmtId="37" fontId="41" fillId="11" borderId="23" xfId="0" applyNumberFormat="1" applyFont="1" applyFill="1" applyBorder="1" applyAlignment="1" applyProtection="1">
      <alignment horizontal="center" wrapText="1"/>
    </xf>
    <xf numFmtId="37" fontId="41" fillId="4" borderId="25" xfId="0" applyNumberFormat="1" applyFont="1" applyFill="1" applyBorder="1" applyAlignment="1" applyProtection="1">
      <alignment horizontal="center" wrapText="1"/>
    </xf>
    <xf numFmtId="10" fontId="41" fillId="3" borderId="28" xfId="0" applyNumberFormat="1" applyFont="1" applyFill="1" applyBorder="1" applyAlignment="1" applyProtection="1">
      <alignment horizontal="center"/>
    </xf>
    <xf numFmtId="0" fontId="54" fillId="12" borderId="0" xfId="0" applyFont="1" applyFill="1" applyBorder="1" applyAlignment="1">
      <alignment horizontal="left" vertical="top" wrapText="1"/>
    </xf>
    <xf numFmtId="169" fontId="41" fillId="3" borderId="40" xfId="0" applyNumberFormat="1" applyFont="1" applyFill="1" applyBorder="1" applyAlignment="1" applyProtection="1">
      <alignment horizontal="center"/>
    </xf>
    <xf numFmtId="166" fontId="3" fillId="0" borderId="1" xfId="0" applyNumberFormat="1" applyFont="1" applyFill="1" applyBorder="1" applyAlignment="1">
      <alignment horizontal="center" vertical="center" wrapText="1"/>
    </xf>
    <xf numFmtId="17" fontId="3" fillId="0" borderId="1" xfId="0" applyNumberFormat="1" applyFont="1" applyFill="1" applyBorder="1" applyAlignment="1">
      <alignment horizontal="center" vertical="center" wrapText="1"/>
    </xf>
    <xf numFmtId="17" fontId="3" fillId="0" borderId="1" xfId="0" applyNumberFormat="1" applyFont="1" applyFill="1" applyBorder="1" applyAlignment="1">
      <alignment horizontal="center" vertical="center"/>
    </xf>
    <xf numFmtId="166" fontId="3" fillId="0" borderId="1" xfId="0" applyNumberFormat="1" applyFont="1" applyFill="1" applyBorder="1" applyAlignment="1">
      <alignment horizontal="center" vertical="center"/>
    </xf>
    <xf numFmtId="0" fontId="2" fillId="13" borderId="1" xfId="0" applyFont="1" applyFill="1" applyBorder="1" applyAlignment="1">
      <alignment vertical="top" wrapText="1"/>
    </xf>
    <xf numFmtId="0" fontId="2" fillId="13" borderId="1" xfId="0" applyFont="1" applyFill="1" applyBorder="1" applyAlignment="1">
      <alignment horizontal="center" vertical="top" wrapText="1"/>
    </xf>
    <xf numFmtId="0" fontId="40" fillId="13" borderId="1" xfId="0" applyFont="1" applyFill="1" applyBorder="1" applyAlignment="1">
      <alignment horizontal="center" vertical="top" wrapText="1"/>
    </xf>
    <xf numFmtId="0" fontId="30" fillId="0" borderId="0" xfId="0" applyFont="1" applyFill="1" applyAlignment="1">
      <alignment wrapText="1"/>
    </xf>
    <xf numFmtId="0" fontId="0" fillId="8" borderId="40" xfId="0" applyFill="1" applyBorder="1"/>
    <xf numFmtId="0" fontId="50" fillId="0" borderId="0" xfId="0" applyFont="1" applyFill="1"/>
    <xf numFmtId="164" fontId="30" fillId="0" borderId="0" xfId="0" applyNumberFormat="1" applyFont="1" applyFill="1" applyAlignment="1" applyProtection="1">
      <alignment horizontal="center"/>
      <protection locked="0"/>
    </xf>
    <xf numFmtId="167" fontId="30" fillId="0" borderId="0" xfId="1" applyNumberFormat="1" applyFont="1" applyFill="1" applyAlignment="1">
      <alignment horizontal="right"/>
    </xf>
    <xf numFmtId="165" fontId="30" fillId="0" borderId="0" xfId="0" applyNumberFormat="1" applyFont="1" applyFill="1" applyAlignment="1" applyProtection="1">
      <alignment horizontal="center"/>
      <protection locked="0"/>
    </xf>
    <xf numFmtId="43" fontId="30" fillId="0" borderId="0" xfId="1" applyNumberFormat="1" applyFont="1" applyFill="1" applyAlignment="1">
      <alignment horizontal="right"/>
    </xf>
    <xf numFmtId="0" fontId="1" fillId="0" borderId="0" xfId="5"/>
    <xf numFmtId="0" fontId="31" fillId="8" borderId="0" xfId="0" applyFont="1" applyFill="1" applyBorder="1" applyAlignment="1">
      <alignment horizontal="center"/>
    </xf>
    <xf numFmtId="0" fontId="32" fillId="8" borderId="0" xfId="0" applyFont="1" applyFill="1" applyBorder="1" applyAlignment="1">
      <alignment horizontal="center"/>
    </xf>
    <xf numFmtId="0" fontId="33" fillId="8" borderId="0" xfId="0" applyFont="1" applyFill="1" applyBorder="1" applyAlignment="1">
      <alignment horizontal="center"/>
    </xf>
    <xf numFmtId="0" fontId="21" fillId="0" borderId="0" xfId="0" applyFont="1" applyAlignment="1">
      <alignment horizontal="center"/>
    </xf>
    <xf numFmtId="0" fontId="22" fillId="13" borderId="0" xfId="0" applyFont="1" applyFill="1" applyAlignment="1">
      <alignment horizontal="center"/>
    </xf>
    <xf numFmtId="0" fontId="23" fillId="0" borderId="0" xfId="0" applyFont="1" applyFill="1" applyAlignment="1">
      <alignment horizontal="center"/>
    </xf>
    <xf numFmtId="37" fontId="2" fillId="5" borderId="41" xfId="0" applyNumberFormat="1" applyFont="1" applyFill="1" applyBorder="1" applyAlignment="1" applyProtection="1">
      <alignment horizontal="center" vertical="center" textRotation="90"/>
    </xf>
    <xf numFmtId="37" fontId="2" fillId="5" borderId="10" xfId="0" applyNumberFormat="1" applyFont="1" applyFill="1" applyBorder="1" applyAlignment="1" applyProtection="1">
      <alignment horizontal="center" vertical="center" textRotation="90"/>
    </xf>
    <xf numFmtId="37" fontId="2" fillId="5" borderId="12" xfId="0" applyNumberFormat="1" applyFont="1" applyFill="1" applyBorder="1" applyAlignment="1" applyProtection="1">
      <alignment horizontal="center" vertical="center" textRotation="90"/>
    </xf>
    <xf numFmtId="0" fontId="42" fillId="5" borderId="0" xfId="0" applyFont="1" applyFill="1" applyBorder="1" applyAlignment="1">
      <alignment horizontal="center" vertical="justify" wrapText="1"/>
    </xf>
    <xf numFmtId="0" fontId="3" fillId="5" borderId="0" xfId="0" applyFont="1" applyFill="1" applyBorder="1" applyAlignment="1">
      <alignment horizontal="center" vertical="justify" wrapText="1"/>
    </xf>
    <xf numFmtId="0" fontId="3" fillId="5" borderId="14" xfId="0" applyFont="1" applyFill="1" applyBorder="1" applyAlignment="1">
      <alignment horizontal="center" vertical="justify" wrapText="1"/>
    </xf>
    <xf numFmtId="0" fontId="20" fillId="0" borderId="0" xfId="0" applyFont="1" applyFill="1" applyBorder="1" applyAlignment="1">
      <alignment horizontal="center" vertical="center"/>
    </xf>
    <xf numFmtId="37" fontId="41" fillId="3" borderId="42" xfId="0" applyNumberFormat="1" applyFont="1" applyFill="1" applyBorder="1" applyAlignment="1" applyProtection="1">
      <alignment horizontal="center"/>
    </xf>
    <xf numFmtId="37" fontId="41" fillId="3" borderId="43" xfId="0" applyNumberFormat="1" applyFont="1" applyFill="1" applyBorder="1" applyAlignment="1" applyProtection="1">
      <alignment horizontal="center"/>
    </xf>
    <xf numFmtId="37" fontId="41" fillId="3" borderId="44" xfId="0" applyNumberFormat="1" applyFont="1" applyFill="1" applyBorder="1" applyAlignment="1" applyProtection="1">
      <alignment horizontal="center"/>
    </xf>
    <xf numFmtId="37" fontId="41" fillId="3" borderId="27" xfId="0" applyNumberFormat="1" applyFont="1" applyFill="1" applyBorder="1" applyAlignment="1" applyProtection="1">
      <alignment horizontal="center"/>
    </xf>
    <xf numFmtId="0" fontId="2" fillId="6" borderId="10" xfId="0" applyFont="1" applyFill="1" applyBorder="1" applyAlignment="1">
      <alignment horizontal="center" vertical="center" textRotation="90"/>
    </xf>
    <xf numFmtId="0" fontId="2" fillId="6" borderId="29" xfId="0" applyFont="1" applyFill="1" applyBorder="1" applyAlignment="1">
      <alignment horizontal="center" vertical="center" textRotation="90"/>
    </xf>
    <xf numFmtId="0" fontId="3" fillId="6" borderId="0" xfId="0" applyFont="1" applyFill="1" applyBorder="1" applyAlignment="1">
      <alignment horizontal="center" vertical="justify" wrapText="1"/>
    </xf>
    <xf numFmtId="0" fontId="2" fillId="6" borderId="41" xfId="0" applyFont="1" applyFill="1" applyBorder="1" applyAlignment="1">
      <alignment horizontal="center" vertical="center" textRotation="90"/>
    </xf>
    <xf numFmtId="0" fontId="29" fillId="0" borderId="42" xfId="0" applyFont="1" applyFill="1" applyBorder="1" applyAlignment="1">
      <alignment vertical="top" wrapText="1"/>
    </xf>
    <xf numFmtId="0" fontId="29" fillId="0" borderId="46" xfId="0" applyFont="1" applyFill="1" applyBorder="1" applyAlignment="1">
      <alignment vertical="top" wrapText="1"/>
    </xf>
    <xf numFmtId="0" fontId="30" fillId="0" borderId="0" xfId="0" applyFont="1" applyAlignment="1">
      <alignment horizontal="left" wrapText="1"/>
    </xf>
    <xf numFmtId="0" fontId="10" fillId="2" borderId="46" xfId="0" applyFont="1" applyFill="1" applyBorder="1" applyAlignment="1">
      <alignment horizontal="center" vertical="top" wrapText="1"/>
    </xf>
    <xf numFmtId="0" fontId="10" fillId="2" borderId="18" xfId="0" applyFont="1" applyFill="1" applyBorder="1" applyAlignment="1">
      <alignment horizontal="center" vertical="top" wrapText="1"/>
    </xf>
    <xf numFmtId="0" fontId="29" fillId="0" borderId="22" xfId="0" applyFont="1" applyBorder="1" applyAlignment="1">
      <alignment horizontal="center"/>
    </xf>
    <xf numFmtId="0" fontId="29" fillId="0" borderId="47" xfId="0" applyFont="1" applyBorder="1" applyAlignment="1">
      <alignment horizontal="center"/>
    </xf>
    <xf numFmtId="0" fontId="30" fillId="0" borderId="0" xfId="0" applyFont="1" applyAlignment="1">
      <alignment horizontal="left"/>
    </xf>
    <xf numFmtId="0" fontId="14" fillId="0" borderId="0" xfId="0" applyFont="1" applyAlignment="1">
      <alignment horizontal="left"/>
    </xf>
    <xf numFmtId="0" fontId="29" fillId="0" borderId="13" xfId="0" applyFont="1" applyFill="1" applyBorder="1" applyAlignment="1">
      <alignment vertical="top" wrapText="1"/>
    </xf>
    <xf numFmtId="0" fontId="29" fillId="0" borderId="12" xfId="0" applyFont="1" applyFill="1" applyBorder="1" applyAlignment="1">
      <alignment vertical="top" wrapText="1"/>
    </xf>
    <xf numFmtId="0" fontId="34" fillId="2" borderId="45" xfId="0" applyFont="1" applyFill="1" applyBorder="1" applyAlignment="1">
      <alignment vertical="top" wrapText="1"/>
    </xf>
    <xf numFmtId="0" fontId="34" fillId="2" borderId="17" xfId="0" applyFont="1" applyFill="1" applyBorder="1" applyAlignment="1">
      <alignment vertical="top" wrapText="1"/>
    </xf>
    <xf numFmtId="0" fontId="34" fillId="0" borderId="45" xfId="0" applyFont="1" applyFill="1" applyBorder="1" applyAlignment="1">
      <alignment vertical="top" wrapText="1"/>
    </xf>
    <xf numFmtId="0" fontId="34" fillId="0" borderId="17" xfId="0" applyFont="1" applyFill="1" applyBorder="1" applyAlignment="1">
      <alignment vertical="top" wrapText="1"/>
    </xf>
    <xf numFmtId="167" fontId="26" fillId="0" borderId="0" xfId="1" applyNumberFormat="1" applyFont="1" applyBorder="1" applyAlignment="1">
      <alignment horizontal="center"/>
    </xf>
    <xf numFmtId="49" fontId="30" fillId="0" borderId="0" xfId="0" applyNumberFormat="1" applyFont="1" applyAlignment="1">
      <alignment horizontal="center"/>
    </xf>
    <xf numFmtId="0" fontId="30" fillId="0" borderId="0" xfId="0" applyFont="1" applyAlignment="1">
      <alignment horizontal="center"/>
    </xf>
    <xf numFmtId="0" fontId="29" fillId="0" borderId="0" xfId="0" applyFont="1" applyAlignment="1">
      <alignment horizontal="center" vertical="center" wrapText="1"/>
    </xf>
    <xf numFmtId="0" fontId="3" fillId="0" borderId="0" xfId="0" applyFont="1" applyAlignment="1">
      <alignment horizontal="center" vertical="center" wrapText="1"/>
    </xf>
    <xf numFmtId="0" fontId="29" fillId="0" borderId="0" xfId="0" applyFont="1" applyAlignment="1">
      <alignment horizontal="center"/>
    </xf>
    <xf numFmtId="0" fontId="3" fillId="0" borderId="0" xfId="0" applyFont="1" applyAlignment="1">
      <alignment horizontal="center"/>
    </xf>
    <xf numFmtId="16" fontId="30" fillId="0" borderId="0" xfId="0" quotePrefix="1" applyNumberFormat="1" applyFont="1" applyAlignment="1">
      <alignment horizontal="center"/>
    </xf>
    <xf numFmtId="0" fontId="3" fillId="0" borderId="0" xfId="0" applyFont="1"/>
    <xf numFmtId="49" fontId="3" fillId="0" borderId="0" xfId="0" applyNumberFormat="1" applyFont="1" applyAlignment="1">
      <alignment horizontal="center" wrapText="1"/>
    </xf>
    <xf numFmtId="0" fontId="9" fillId="2" borderId="45" xfId="0" applyFont="1" applyFill="1" applyBorder="1" applyAlignment="1">
      <alignment vertical="top" wrapText="1"/>
    </xf>
    <xf numFmtId="0" fontId="9" fillId="2" borderId="17" xfId="0" applyFont="1" applyFill="1" applyBorder="1" applyAlignment="1">
      <alignment vertical="top" wrapText="1"/>
    </xf>
    <xf numFmtId="0" fontId="9" fillId="0" borderId="45" xfId="0" applyFont="1" applyFill="1" applyBorder="1" applyAlignment="1">
      <alignment vertical="top" wrapText="1"/>
    </xf>
    <xf numFmtId="0" fontId="9" fillId="0" borderId="17" xfId="0" applyFont="1" applyFill="1" applyBorder="1" applyAlignment="1">
      <alignment vertical="top" wrapText="1"/>
    </xf>
    <xf numFmtId="0" fontId="14" fillId="7" borderId="0" xfId="0" applyFont="1" applyFill="1" applyAlignment="1">
      <alignment horizontal="left"/>
    </xf>
    <xf numFmtId="0" fontId="30" fillId="8" borderId="26" xfId="0" applyFont="1" applyFill="1" applyBorder="1" applyAlignment="1">
      <alignment horizontal="right"/>
    </xf>
    <xf numFmtId="0" fontId="1" fillId="0" borderId="0" xfId="5" applyFont="1" applyFill="1"/>
    <xf numFmtId="0" fontId="1" fillId="0" borderId="0" xfId="5" applyFill="1"/>
    <xf numFmtId="0" fontId="55" fillId="0" borderId="0" xfId="5" applyFont="1"/>
    <xf numFmtId="0" fontId="1" fillId="0" borderId="0" xfId="5" applyFont="1"/>
    <xf numFmtId="0" fontId="47" fillId="0" borderId="0" xfId="5" applyFont="1"/>
    <xf numFmtId="0" fontId="6" fillId="0" borderId="0" xfId="5" applyFont="1" applyFill="1" applyAlignment="1">
      <alignment horizontal="center"/>
    </xf>
    <xf numFmtId="0" fontId="12" fillId="0" borderId="0" xfId="5" applyFont="1" applyFill="1"/>
    <xf numFmtId="0" fontId="6" fillId="0" borderId="0" xfId="5" applyFont="1" applyFill="1" applyAlignment="1">
      <alignment horizontal="center" wrapText="1"/>
    </xf>
    <xf numFmtId="0" fontId="2" fillId="0" borderId="0" xfId="5" applyFont="1" applyFill="1" applyBorder="1" applyAlignment="1">
      <alignment horizontal="centerContinuous" vertical="center" wrapText="1"/>
    </xf>
    <xf numFmtId="15" fontId="2" fillId="0" borderId="0" xfId="5" applyNumberFormat="1" applyFont="1" applyFill="1" applyBorder="1" applyAlignment="1">
      <alignment horizontal="center" vertical="center" wrapText="1"/>
    </xf>
    <xf numFmtId="0" fontId="2" fillId="0" borderId="0" xfId="5" applyFont="1" applyFill="1" applyAlignment="1">
      <alignment horizontal="centerContinuous" vertical="center" wrapText="1"/>
    </xf>
    <xf numFmtId="0" fontId="1" fillId="0" borderId="0" xfId="5" applyAlignment="1">
      <alignment wrapText="1"/>
    </xf>
    <xf numFmtId="0" fontId="2" fillId="0" borderId="0" xfId="5" applyFont="1" applyFill="1" applyAlignment="1">
      <alignment horizontal="right"/>
    </xf>
    <xf numFmtId="43" fontId="2" fillId="0" borderId="0" xfId="5" applyNumberFormat="1" applyFont="1" applyFill="1"/>
    <xf numFmtId="0" fontId="2" fillId="0" borderId="0" xfId="5" applyFont="1" applyFill="1"/>
    <xf numFmtId="43" fontId="2" fillId="0" borderId="0" xfId="1" applyNumberFormat="1" applyFont="1" applyFill="1"/>
    <xf numFmtId="3" fontId="1" fillId="0" borderId="0" xfId="5" applyNumberFormat="1"/>
    <xf numFmtId="167" fontId="1" fillId="0" borderId="0" xfId="5" applyNumberFormat="1"/>
    <xf numFmtId="10" fontId="2" fillId="0" borderId="0" xfId="3" applyNumberFormat="1" applyFont="1" applyFill="1"/>
    <xf numFmtId="3" fontId="2" fillId="0" borderId="0" xfId="5" applyNumberFormat="1" applyFont="1" applyFill="1"/>
    <xf numFmtId="0" fontId="1" fillId="0" borderId="0" xfId="5" applyFont="1" applyFill="1" applyBorder="1" applyAlignment="1">
      <alignment horizontal="center" wrapText="1"/>
    </xf>
    <xf numFmtId="43" fontId="1" fillId="0" borderId="0" xfId="5" applyNumberFormat="1" applyFill="1"/>
    <xf numFmtId="0" fontId="1" fillId="0" borderId="0" xfId="5" applyFont="1" applyFill="1" applyAlignment="1">
      <alignment horizontal="center" vertical="top" wrapText="1"/>
    </xf>
    <xf numFmtId="0" fontId="2" fillId="0" borderId="0" xfId="5" applyFont="1" applyFill="1" applyBorder="1" applyAlignment="1">
      <alignment horizontal="center" vertical="center" wrapText="1"/>
    </xf>
    <xf numFmtId="10" fontId="0" fillId="0" borderId="0" xfId="3" applyNumberFormat="1" applyFont="1" applyFill="1"/>
    <xf numFmtId="0" fontId="1" fillId="0" borderId="0" xfId="5" applyFont="1" applyFill="1" applyBorder="1" applyAlignment="1">
      <alignment horizontal="center" vertical="top" wrapText="1"/>
    </xf>
    <xf numFmtId="0" fontId="12" fillId="0" borderId="0" xfId="5" applyFont="1" applyFill="1" applyBorder="1" applyAlignment="1">
      <alignment horizontal="center" vertical="top" wrapText="1"/>
    </xf>
    <xf numFmtId="0" fontId="14" fillId="0" borderId="0" xfId="5" applyFont="1" applyFill="1" applyAlignment="1">
      <alignment horizontal="center" wrapText="1"/>
    </xf>
    <xf numFmtId="0" fontId="12" fillId="0" borderId="0" xfId="5" applyFont="1"/>
    <xf numFmtId="15" fontId="1" fillId="0" borderId="0" xfId="5" applyNumberFormat="1" applyFont="1" applyFill="1" applyBorder="1" applyAlignment="1">
      <alignment horizontal="center" vertical="center" wrapText="1"/>
    </xf>
    <xf numFmtId="0" fontId="1" fillId="0" borderId="0" xfId="5" applyFont="1" applyBorder="1" applyAlignment="1">
      <alignment horizontal="centerContinuous" vertical="center" wrapText="1"/>
    </xf>
    <xf numFmtId="0" fontId="13" fillId="0" borderId="0" xfId="5" applyFont="1" applyBorder="1" applyAlignment="1">
      <alignment horizontal="center" vertical="center" wrapText="1"/>
    </xf>
    <xf numFmtId="0" fontId="2" fillId="0" borderId="0" xfId="5" applyFont="1" applyFill="1" applyBorder="1" applyAlignment="1">
      <alignment horizontal="left" vertical="top" wrapText="1"/>
    </xf>
    <xf numFmtId="0" fontId="2" fillId="0" borderId="0" xfId="5" applyFont="1" applyFill="1" applyAlignment="1">
      <alignment horizontal="center" wrapText="1"/>
    </xf>
    <xf numFmtId="171" fontId="1" fillId="0" borderId="0" xfId="5" applyNumberFormat="1" applyFill="1" applyAlignment="1">
      <alignment vertical="center"/>
    </xf>
    <xf numFmtId="171" fontId="1" fillId="0" borderId="0" xfId="5" applyNumberFormat="1" applyFill="1"/>
    <xf numFmtId="171" fontId="1" fillId="0" borderId="0" xfId="5" applyNumberFormat="1" applyFont="1" applyFill="1"/>
    <xf numFmtId="43" fontId="1" fillId="0" borderId="0" xfId="5" applyNumberFormat="1"/>
    <xf numFmtId="0" fontId="1" fillId="0" borderId="0" xfId="5" applyFont="1" applyFill="1" applyBorder="1" applyAlignment="1">
      <alignment horizontal="center" vertical="center" wrapText="1"/>
    </xf>
    <xf numFmtId="0" fontId="1" fillId="0" borderId="0" xfId="5" applyFont="1" applyFill="1" applyBorder="1" applyAlignment="1"/>
    <xf numFmtId="0" fontId="12" fillId="0" borderId="0" xfId="5" applyFont="1" applyFill="1" applyAlignment="1">
      <alignment horizontal="center"/>
    </xf>
    <xf numFmtId="0" fontId="5" fillId="0" borderId="0" xfId="5" applyFont="1" applyFill="1"/>
    <xf numFmtId="0" fontId="5" fillId="0" borderId="0" xfId="5" applyFont="1"/>
    <xf numFmtId="0" fontId="13" fillId="0" borderId="0" xfId="5" applyFont="1" applyFill="1" applyBorder="1" applyAlignment="1">
      <alignment horizontal="center" vertical="center" wrapText="1"/>
    </xf>
    <xf numFmtId="0" fontId="18" fillId="0" borderId="0" xfId="5" applyFont="1" applyFill="1"/>
    <xf numFmtId="0" fontId="17" fillId="0" borderId="0" xfId="5" applyFont="1" applyFill="1" applyBorder="1" applyAlignment="1">
      <alignment horizontal="center" vertical="center" wrapText="1"/>
    </xf>
    <xf numFmtId="0" fontId="12" fillId="0" borderId="0" xfId="5" applyFont="1" applyFill="1" applyBorder="1" applyAlignment="1">
      <alignment horizontal="center" wrapText="1"/>
    </xf>
    <xf numFmtId="0" fontId="12" fillId="0" borderId="0" xfId="5" applyFont="1" applyFill="1" applyBorder="1" applyAlignment="1">
      <alignment horizontal="center" vertical="center" wrapText="1"/>
    </xf>
    <xf numFmtId="0" fontId="12" fillId="0" borderId="0" xfId="5" applyFont="1" applyAlignment="1">
      <alignment horizontal="center"/>
    </xf>
    <xf numFmtId="0" fontId="6" fillId="0" borderId="0" xfId="5" applyFont="1"/>
    <xf numFmtId="0" fontId="6" fillId="0" borderId="0" xfId="5" applyFont="1" applyAlignment="1">
      <alignment wrapText="1"/>
    </xf>
    <xf numFmtId="15" fontId="1" fillId="10" borderId="0" xfId="5" applyNumberFormat="1" applyFont="1" applyFill="1" applyBorder="1" applyAlignment="1">
      <alignment horizontal="center" vertical="center" wrapText="1"/>
    </xf>
    <xf numFmtId="0" fontId="1" fillId="0" borderId="0" xfId="5" applyFont="1" applyFill="1" applyAlignment="1">
      <alignment horizontal="centerContinuous" vertical="center" wrapText="1"/>
    </xf>
    <xf numFmtId="0" fontId="1" fillId="0" borderId="0" xfId="5" applyFont="1" applyBorder="1" applyAlignment="1">
      <alignment horizontal="center" wrapText="1"/>
    </xf>
    <xf numFmtId="167" fontId="1" fillId="0" borderId="0" xfId="5" applyNumberFormat="1" applyFill="1"/>
    <xf numFmtId="167" fontId="1" fillId="0" borderId="0" xfId="5" applyNumberFormat="1" applyFont="1" applyFill="1"/>
    <xf numFmtId="0" fontId="12" fillId="0" borderId="0" xfId="5" applyFont="1" applyBorder="1" applyAlignment="1">
      <alignment horizontal="center" wrapText="1"/>
    </xf>
    <xf numFmtId="0" fontId="12" fillId="0" borderId="0" xfId="5" applyFont="1" applyFill="1" applyAlignment="1"/>
    <xf numFmtId="0" fontId="12" fillId="0" borderId="0" xfId="5" applyFont="1" applyAlignment="1"/>
    <xf numFmtId="0" fontId="6" fillId="0" borderId="0" xfId="5" applyFont="1" applyFill="1"/>
    <xf numFmtId="0" fontId="14" fillId="0" borderId="0" xfId="5" applyFont="1" applyFill="1"/>
    <xf numFmtId="0" fontId="6" fillId="0" borderId="0" xfId="5" applyFont="1" applyFill="1" applyAlignment="1">
      <alignment horizontal="left"/>
    </xf>
    <xf numFmtId="0" fontId="2" fillId="0" borderId="0" xfId="5" applyFont="1" applyFill="1" applyBorder="1" applyAlignment="1">
      <alignment horizontal="left" wrapText="1"/>
    </xf>
    <xf numFmtId="0" fontId="1" fillId="0" borderId="0" xfId="5" applyFont="1" applyFill="1" applyAlignment="1">
      <alignment horizontal="right"/>
    </xf>
    <xf numFmtId="3" fontId="1" fillId="0" borderId="0" xfId="5" applyNumberFormat="1" applyFont="1" applyFill="1" applyAlignment="1">
      <alignment horizontal="center" wrapText="1"/>
    </xf>
    <xf numFmtId="4" fontId="1" fillId="0" borderId="0" xfId="5" applyNumberFormat="1" applyFill="1" applyAlignment="1">
      <alignment vertical="center"/>
    </xf>
    <xf numFmtId="0" fontId="55" fillId="0" borderId="0" xfId="0" applyFont="1" applyFill="1"/>
  </cellXfs>
  <cellStyles count="6">
    <cellStyle name="Comma" xfId="1" builtinId="3"/>
    <cellStyle name="Hyperlink" xfId="2" builtinId="8"/>
    <cellStyle name="Normal" xfId="0" builtinId="0"/>
    <cellStyle name="Normal 2" xfId="5"/>
    <cellStyle name="Normal 7" xfId="4"/>
    <cellStyle name="Percent" xfId="3" builtinId="5"/>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8080"/>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6</xdr:col>
      <xdr:colOff>600075</xdr:colOff>
      <xdr:row>2</xdr:row>
      <xdr:rowOff>142875</xdr:rowOff>
    </xdr:from>
    <xdr:to>
      <xdr:col>10</xdr:col>
      <xdr:colOff>552450</xdr:colOff>
      <xdr:row>4</xdr:row>
      <xdr:rowOff>219075</xdr:rowOff>
    </xdr:to>
    <xdr:pic>
      <xdr:nvPicPr>
        <xdr:cNvPr id="5269"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57675" y="476250"/>
          <a:ext cx="23907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608077</xdr:colOff>
      <xdr:row>60</xdr:row>
      <xdr:rowOff>36882</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12190477" cy="97523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847725</xdr:colOff>
      <xdr:row>12</xdr:row>
      <xdr:rowOff>95250</xdr:rowOff>
    </xdr:from>
    <xdr:to>
      <xdr:col>6</xdr:col>
      <xdr:colOff>1028700</xdr:colOff>
      <xdr:row>12</xdr:row>
      <xdr:rowOff>95250</xdr:rowOff>
    </xdr:to>
    <xdr:sp macro="" textlink="">
      <xdr:nvSpPr>
        <xdr:cNvPr id="3220" name="Line 1"/>
        <xdr:cNvSpPr>
          <a:spLocks noChangeShapeType="1"/>
        </xdr:cNvSpPr>
      </xdr:nvSpPr>
      <xdr:spPr bwMode="auto">
        <a:xfrm>
          <a:off x="6981825" y="2133600"/>
          <a:ext cx="1809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971550</xdr:colOff>
      <xdr:row>3</xdr:row>
      <xdr:rowOff>161925</xdr:rowOff>
    </xdr:from>
    <xdr:to>
      <xdr:col>3</xdr:col>
      <xdr:colOff>514350</xdr:colOff>
      <xdr:row>6</xdr:row>
      <xdr:rowOff>9525</xdr:rowOff>
    </xdr:to>
    <xdr:sp macro="" textlink="">
      <xdr:nvSpPr>
        <xdr:cNvPr id="19523" name="Line 2"/>
        <xdr:cNvSpPr>
          <a:spLocks noChangeShapeType="1"/>
        </xdr:cNvSpPr>
      </xdr:nvSpPr>
      <xdr:spPr bwMode="auto">
        <a:xfrm flipH="1">
          <a:off x="3257550" y="809625"/>
          <a:ext cx="790575" cy="419100"/>
        </a:xfrm>
        <a:prstGeom prst="line">
          <a:avLst/>
        </a:prstGeom>
        <a:noFill/>
        <a:ln w="9525">
          <a:solidFill>
            <a:srgbClr val="FFFFFF"/>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20</xdr:col>
      <xdr:colOff>608077</xdr:colOff>
      <xdr:row>64</xdr:row>
      <xdr:rowOff>36882</xdr:rowOff>
    </xdr:to>
    <xdr:pic>
      <xdr:nvPicPr>
        <xdr:cNvPr id="3" name="Picture 2"/>
        <xdr:cNvPicPr>
          <a:picLocks noChangeAspect="1"/>
        </xdr:cNvPicPr>
      </xdr:nvPicPr>
      <xdr:blipFill>
        <a:blip xmlns:r="http://schemas.openxmlformats.org/officeDocument/2006/relationships" r:embed="rId1"/>
        <a:stretch>
          <a:fillRect/>
        </a:stretch>
      </xdr:blipFill>
      <xdr:spPr>
        <a:xfrm>
          <a:off x="609600" y="647700"/>
          <a:ext cx="12190477" cy="9752382"/>
        </a:xfrm>
        <a:prstGeom prst="rect">
          <a:avLst/>
        </a:prstGeom>
      </xdr:spPr>
    </xdr:pic>
    <xdr:clientData/>
  </xdr:twoCellAnchor>
  <xdr:twoCellAnchor editAs="oneCell">
    <xdr:from>
      <xdr:col>1</xdr:col>
      <xdr:colOff>0</xdr:colOff>
      <xdr:row>65</xdr:row>
      <xdr:rowOff>0</xdr:rowOff>
    </xdr:from>
    <xdr:to>
      <xdr:col>20</xdr:col>
      <xdr:colOff>608077</xdr:colOff>
      <xdr:row>125</xdr:row>
      <xdr:rowOff>36882</xdr:rowOff>
    </xdr:to>
    <xdr:pic>
      <xdr:nvPicPr>
        <xdr:cNvPr id="4" name="Picture 3"/>
        <xdr:cNvPicPr>
          <a:picLocks noChangeAspect="1"/>
        </xdr:cNvPicPr>
      </xdr:nvPicPr>
      <xdr:blipFill>
        <a:blip xmlns:r="http://schemas.openxmlformats.org/officeDocument/2006/relationships" r:embed="rId2"/>
        <a:stretch>
          <a:fillRect/>
        </a:stretch>
      </xdr:blipFill>
      <xdr:spPr>
        <a:xfrm>
          <a:off x="609600" y="10525125"/>
          <a:ext cx="12190477" cy="975238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608077</xdr:colOff>
      <xdr:row>60</xdr:row>
      <xdr:rowOff>36882</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12190477" cy="975238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608077</xdr:colOff>
      <xdr:row>60</xdr:row>
      <xdr:rowOff>36882</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12190477" cy="975238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608077</xdr:colOff>
      <xdr:row>60</xdr:row>
      <xdr:rowOff>36882</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0"/>
          <a:ext cx="12190477" cy="975238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chools%20Finance%20Support\Salary-Budgeting%20Spreadsheet\Schools\Salaries%202015%20-2016\Salaries%20Spreadsheet%2015%20-16%20Final%20Vers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ool Details"/>
      <sheetName val="Salary Tables"/>
      <sheetName val="Monthly Monitoring Table"/>
      <sheetName val="MTS - NN"/>
      <sheetName val="Staffing Year 1"/>
      <sheetName val="Adj's"/>
      <sheetName val="Budget Worksheet Year 1"/>
      <sheetName val="Calculation Year 1"/>
      <sheetName val="Staffing Year 2"/>
      <sheetName val="Budget Worksheet Year 2"/>
      <sheetName val="Calculation Year 2"/>
      <sheetName val="Staffing Year 3"/>
      <sheetName val="Budget Worksheet Year 3"/>
      <sheetName val="Calculation Year 3"/>
      <sheetName val="3 Yr Budget Plan"/>
      <sheetName val="School Budget"/>
      <sheetName val="Schl Budget Comparative"/>
      <sheetName val="Planned Use of Balances"/>
      <sheetName val="Forecast"/>
      <sheetName val="Sep Forecast"/>
      <sheetName val="Dec Forecast"/>
      <sheetName val="Salary Statements"/>
      <sheetName val="Sheet1"/>
    </sheetNames>
    <sheetDataSet>
      <sheetData sheetId="0" refreshError="1"/>
      <sheetData sheetId="1" refreshError="1"/>
      <sheetData sheetId="2" refreshError="1"/>
      <sheetData sheetId="3" refreshError="1"/>
      <sheetData sheetId="4" refreshError="1">
        <row r="2">
          <cell r="E2">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tabColor rgb="FF008080"/>
  </sheetPr>
  <dimension ref="A1:N31"/>
  <sheetViews>
    <sheetView showGridLines="0" showRowColHeaders="0" tabSelected="1" view="pageLayout" topLeftCell="A13" zoomScaleNormal="100" workbookViewId="0">
      <selection activeCell="B17" sqref="B17"/>
    </sheetView>
  </sheetViews>
  <sheetFormatPr defaultRowHeight="12.75" x14ac:dyDescent="0.2"/>
  <cols>
    <col min="12" max="12" width="12.140625" customWidth="1"/>
  </cols>
  <sheetData>
    <row r="1" spans="1:14" ht="13.5" thickBot="1" x14ac:dyDescent="0.25"/>
    <row r="2" spans="1:14" x14ac:dyDescent="0.2">
      <c r="E2" s="121"/>
      <c r="F2" s="122"/>
      <c r="G2" s="122"/>
      <c r="H2" s="122"/>
      <c r="I2" s="122"/>
      <c r="J2" s="122"/>
      <c r="K2" s="122"/>
      <c r="L2" s="122"/>
      <c r="M2" s="122"/>
      <c r="N2" s="123"/>
    </row>
    <row r="3" spans="1:14" x14ac:dyDescent="0.2">
      <c r="E3" s="124"/>
      <c r="F3" s="125"/>
      <c r="G3" s="125"/>
      <c r="H3" s="125"/>
      <c r="I3" s="125"/>
      <c r="J3" s="125"/>
      <c r="K3" s="125"/>
      <c r="L3" s="125"/>
      <c r="M3" s="125"/>
      <c r="N3" s="126"/>
    </row>
    <row r="4" spans="1:14" ht="33.75" x14ac:dyDescent="0.5">
      <c r="E4" s="124"/>
      <c r="F4" s="288"/>
      <c r="G4" s="288"/>
      <c r="H4" s="288"/>
      <c r="I4" s="288"/>
      <c r="J4" s="288"/>
      <c r="K4" s="288"/>
      <c r="L4" s="288"/>
      <c r="M4" s="125"/>
      <c r="N4" s="126"/>
    </row>
    <row r="5" spans="1:14" ht="33.75" x14ac:dyDescent="0.5">
      <c r="A5" s="242"/>
      <c r="E5" s="124"/>
      <c r="F5" s="265"/>
      <c r="G5" s="265"/>
      <c r="H5" s="265"/>
      <c r="I5" s="265"/>
      <c r="J5" s="265"/>
      <c r="K5" s="265"/>
      <c r="L5" s="265"/>
      <c r="M5" s="125"/>
      <c r="N5" s="126"/>
    </row>
    <row r="6" spans="1:14" x14ac:dyDescent="0.2">
      <c r="E6" s="124"/>
      <c r="F6" s="125"/>
      <c r="G6" s="125"/>
      <c r="H6" s="125"/>
      <c r="I6" s="125"/>
      <c r="J6" s="125"/>
      <c r="K6" s="125"/>
      <c r="L6" s="125"/>
      <c r="M6" s="125"/>
      <c r="N6" s="126"/>
    </row>
    <row r="7" spans="1:14" x14ac:dyDescent="0.2">
      <c r="E7" s="124"/>
      <c r="F7" s="289" t="s">
        <v>281</v>
      </c>
      <c r="G7" s="289"/>
      <c r="H7" s="289"/>
      <c r="I7" s="289"/>
      <c r="J7" s="289"/>
      <c r="K7" s="289"/>
      <c r="L7" s="289"/>
      <c r="M7" s="125"/>
      <c r="N7" s="126"/>
    </row>
    <row r="8" spans="1:14" x14ac:dyDescent="0.2">
      <c r="E8" s="124"/>
      <c r="F8" s="289"/>
      <c r="G8" s="289"/>
      <c r="H8" s="289"/>
      <c r="I8" s="289"/>
      <c r="J8" s="289"/>
      <c r="K8" s="289"/>
      <c r="L8" s="289"/>
      <c r="M8" s="125"/>
      <c r="N8" s="126"/>
    </row>
    <row r="9" spans="1:14" x14ac:dyDescent="0.2">
      <c r="E9" s="124"/>
      <c r="F9" s="127"/>
      <c r="G9" s="127"/>
      <c r="H9" s="127"/>
      <c r="I9" s="127"/>
      <c r="J9" s="127"/>
      <c r="K9" s="127"/>
      <c r="L9" s="127"/>
      <c r="M9" s="125"/>
      <c r="N9" s="126"/>
    </row>
    <row r="10" spans="1:14" ht="20.25" x14ac:dyDescent="0.3">
      <c r="E10" s="124"/>
      <c r="F10" s="290" t="s">
        <v>345</v>
      </c>
      <c r="G10" s="290"/>
      <c r="H10" s="290"/>
      <c r="I10" s="290"/>
      <c r="J10" s="290"/>
      <c r="K10" s="290"/>
      <c r="L10" s="290"/>
      <c r="M10" s="125"/>
      <c r="N10" s="126"/>
    </row>
    <row r="11" spans="1:14" x14ac:dyDescent="0.2">
      <c r="E11" s="124"/>
      <c r="F11" s="125"/>
      <c r="G11" s="125"/>
      <c r="H11" s="125"/>
      <c r="I11" s="125"/>
      <c r="J11" s="125"/>
      <c r="K11" s="125"/>
      <c r="L11" s="125"/>
      <c r="M11" s="125"/>
      <c r="N11" s="126"/>
    </row>
    <row r="12" spans="1:14" ht="15.75" x14ac:dyDescent="0.25">
      <c r="E12" s="124"/>
      <c r="F12" s="128" t="s">
        <v>129</v>
      </c>
      <c r="G12" s="129"/>
      <c r="H12" s="129"/>
      <c r="I12" s="125"/>
      <c r="J12" s="125"/>
      <c r="K12" s="125"/>
      <c r="L12" s="125"/>
      <c r="M12" s="125"/>
      <c r="N12" s="126"/>
    </row>
    <row r="13" spans="1:14" ht="15" x14ac:dyDescent="0.2">
      <c r="E13" s="124"/>
      <c r="F13" s="129"/>
      <c r="G13" s="129"/>
      <c r="H13" s="129"/>
      <c r="I13" s="125"/>
      <c r="J13" s="125"/>
      <c r="K13" s="125"/>
      <c r="L13" s="125"/>
      <c r="M13" s="125"/>
      <c r="N13" s="126"/>
    </row>
    <row r="14" spans="1:14" ht="15" x14ac:dyDescent="0.2">
      <c r="E14" s="218">
        <v>1</v>
      </c>
      <c r="F14" s="129" t="s">
        <v>130</v>
      </c>
      <c r="G14" s="129"/>
      <c r="H14" s="129"/>
      <c r="I14" s="125"/>
      <c r="J14" s="125"/>
      <c r="K14" s="125"/>
      <c r="L14" s="125"/>
      <c r="M14" s="125"/>
      <c r="N14" s="126"/>
    </row>
    <row r="15" spans="1:14" ht="15" x14ac:dyDescent="0.2">
      <c r="E15" s="218">
        <v>2</v>
      </c>
      <c r="F15" s="129" t="s">
        <v>340</v>
      </c>
      <c r="G15" s="129"/>
      <c r="H15" s="129"/>
      <c r="I15" s="125"/>
      <c r="J15" s="125"/>
      <c r="K15" s="125"/>
      <c r="L15" s="125"/>
      <c r="M15" s="217" t="s">
        <v>291</v>
      </c>
      <c r="N15" s="126"/>
    </row>
    <row r="16" spans="1:14" ht="15" x14ac:dyDescent="0.2">
      <c r="E16" s="218"/>
      <c r="F16" s="129" t="s">
        <v>292</v>
      </c>
      <c r="G16" s="129"/>
      <c r="H16" s="129"/>
      <c r="I16" s="125"/>
      <c r="J16" s="125"/>
      <c r="K16" s="125"/>
      <c r="L16" s="125"/>
      <c r="M16" s="125"/>
      <c r="N16" s="126"/>
    </row>
    <row r="17" spans="5:14" ht="15" x14ac:dyDescent="0.2">
      <c r="E17" s="339" t="s">
        <v>349</v>
      </c>
      <c r="F17" s="129" t="s">
        <v>362</v>
      </c>
      <c r="G17" s="129"/>
      <c r="H17" s="129"/>
      <c r="I17" s="125"/>
      <c r="J17" s="125"/>
      <c r="K17" s="125"/>
      <c r="L17" s="125"/>
      <c r="M17" s="125"/>
      <c r="N17" s="126"/>
    </row>
    <row r="18" spans="5:14" ht="15" x14ac:dyDescent="0.2">
      <c r="E18" s="339" t="s">
        <v>350</v>
      </c>
      <c r="F18" s="129" t="s">
        <v>363</v>
      </c>
      <c r="G18" s="129"/>
      <c r="H18" s="129"/>
      <c r="I18" s="125"/>
      <c r="J18" s="125"/>
      <c r="K18" s="125"/>
      <c r="L18" s="125"/>
      <c r="M18" s="125"/>
      <c r="N18" s="126"/>
    </row>
    <row r="19" spans="5:14" ht="15" x14ac:dyDescent="0.2">
      <c r="E19" s="218">
        <v>4</v>
      </c>
      <c r="F19" s="129" t="s">
        <v>341</v>
      </c>
      <c r="G19" s="129"/>
      <c r="H19" s="129"/>
      <c r="I19" s="125"/>
      <c r="J19" s="125"/>
      <c r="K19" s="125"/>
      <c r="L19" s="125"/>
      <c r="M19" s="125"/>
      <c r="N19" s="126"/>
    </row>
    <row r="20" spans="5:14" ht="15" x14ac:dyDescent="0.2">
      <c r="E20" s="218">
        <v>5</v>
      </c>
      <c r="F20" s="129" t="s">
        <v>342</v>
      </c>
      <c r="G20" s="129"/>
      <c r="H20" s="129"/>
      <c r="I20" s="125"/>
      <c r="J20" s="125"/>
      <c r="K20" s="125"/>
      <c r="L20" s="125"/>
      <c r="M20" s="125"/>
      <c r="N20" s="126"/>
    </row>
    <row r="21" spans="5:14" ht="15" x14ac:dyDescent="0.2">
      <c r="E21" s="218">
        <v>6</v>
      </c>
      <c r="F21" s="129" t="s">
        <v>294</v>
      </c>
      <c r="G21" s="129"/>
      <c r="H21" s="129"/>
      <c r="I21" s="125"/>
      <c r="J21" s="125"/>
      <c r="K21" s="125"/>
      <c r="L21" s="125"/>
      <c r="M21" s="125"/>
      <c r="N21" s="126"/>
    </row>
    <row r="22" spans="5:14" ht="15" x14ac:dyDescent="0.2">
      <c r="E22" s="218">
        <v>7</v>
      </c>
      <c r="F22" s="129" t="s">
        <v>295</v>
      </c>
      <c r="G22" s="129"/>
      <c r="H22" s="129"/>
      <c r="I22" s="125"/>
      <c r="J22" s="125"/>
      <c r="K22" s="125"/>
      <c r="L22" s="125"/>
      <c r="M22" s="125"/>
      <c r="N22" s="126"/>
    </row>
    <row r="23" spans="5:14" ht="15" x14ac:dyDescent="0.2">
      <c r="E23" s="218">
        <v>8</v>
      </c>
      <c r="F23" s="129" t="s">
        <v>293</v>
      </c>
      <c r="G23" s="129"/>
      <c r="H23" s="129"/>
      <c r="I23" s="125"/>
      <c r="J23" s="125"/>
      <c r="K23" s="125"/>
      <c r="L23" s="125"/>
      <c r="M23" s="125"/>
      <c r="N23" s="126"/>
    </row>
    <row r="24" spans="5:14" ht="15" x14ac:dyDescent="0.2">
      <c r="E24" s="218">
        <v>9</v>
      </c>
      <c r="F24" s="129" t="s">
        <v>296</v>
      </c>
      <c r="G24" s="125"/>
      <c r="H24" s="125"/>
      <c r="I24" s="125"/>
      <c r="J24" s="125"/>
      <c r="K24" s="125"/>
      <c r="L24" s="125"/>
      <c r="M24" s="125"/>
      <c r="N24" s="126"/>
    </row>
    <row r="25" spans="5:14" ht="15" x14ac:dyDescent="0.2">
      <c r="E25" s="218">
        <v>10</v>
      </c>
      <c r="F25" s="129" t="s">
        <v>297</v>
      </c>
      <c r="G25" s="125"/>
      <c r="H25" s="125"/>
      <c r="I25" s="125"/>
      <c r="J25" s="125"/>
      <c r="K25" s="125"/>
      <c r="L25" s="125"/>
      <c r="M25" s="125"/>
      <c r="N25" s="126"/>
    </row>
    <row r="26" spans="5:14" ht="15" x14ac:dyDescent="0.2">
      <c r="E26" s="218">
        <v>11</v>
      </c>
      <c r="F26" s="129" t="s">
        <v>298</v>
      </c>
      <c r="G26" s="129"/>
      <c r="H26" s="125"/>
      <c r="I26" s="125"/>
      <c r="J26" s="125"/>
      <c r="K26" s="125"/>
      <c r="L26" s="125"/>
      <c r="M26" s="125"/>
      <c r="N26" s="126"/>
    </row>
    <row r="27" spans="5:14" ht="15" x14ac:dyDescent="0.2">
      <c r="E27" s="218">
        <v>12</v>
      </c>
      <c r="F27" s="129" t="s">
        <v>330</v>
      </c>
      <c r="G27" s="125"/>
      <c r="H27" s="125"/>
      <c r="I27" s="125"/>
      <c r="J27" s="125"/>
      <c r="K27" s="125"/>
      <c r="L27" s="125"/>
      <c r="M27" s="125"/>
      <c r="N27" s="126"/>
    </row>
    <row r="28" spans="5:14" ht="15" x14ac:dyDescent="0.2">
      <c r="E28" s="218">
        <v>13</v>
      </c>
      <c r="F28" s="129" t="s">
        <v>343</v>
      </c>
      <c r="G28" s="125"/>
      <c r="H28" s="125"/>
      <c r="I28" s="125"/>
      <c r="J28" s="125"/>
      <c r="K28" s="125"/>
      <c r="L28" s="125"/>
      <c r="M28" s="125"/>
      <c r="N28" s="126"/>
    </row>
    <row r="29" spans="5:14" ht="15" x14ac:dyDescent="0.2">
      <c r="E29" s="218">
        <v>14</v>
      </c>
      <c r="F29" s="129" t="s">
        <v>348</v>
      </c>
      <c r="G29" s="125"/>
      <c r="H29" s="125"/>
      <c r="I29" s="125"/>
      <c r="J29" s="125"/>
      <c r="K29" s="125"/>
      <c r="L29" s="125"/>
      <c r="M29" s="125"/>
      <c r="N29" s="126"/>
    </row>
    <row r="30" spans="5:14" ht="15" x14ac:dyDescent="0.2">
      <c r="E30" s="218">
        <v>15</v>
      </c>
      <c r="F30" s="129" t="s">
        <v>344</v>
      </c>
      <c r="G30" s="125"/>
      <c r="H30" s="125"/>
      <c r="I30" s="125"/>
      <c r="J30" s="125"/>
      <c r="K30" s="125"/>
      <c r="L30" s="125"/>
      <c r="M30" s="125"/>
      <c r="N30" s="126"/>
    </row>
    <row r="31" spans="5:14" ht="13.5" thickBot="1" x14ac:dyDescent="0.25">
      <c r="E31" s="281"/>
      <c r="F31" s="130"/>
      <c r="G31" s="130"/>
      <c r="H31" s="130"/>
      <c r="I31" s="130"/>
      <c r="J31" s="130"/>
      <c r="K31" s="130"/>
      <c r="L31" s="130"/>
      <c r="M31" s="130"/>
      <c r="N31" s="131"/>
    </row>
  </sheetData>
  <mergeCells count="3">
    <mergeCell ref="F4:L4"/>
    <mergeCell ref="F7:L8"/>
    <mergeCell ref="F10:L10"/>
  </mergeCells>
  <phoneticPr fontId="4" type="noConversion"/>
  <pageMargins left="0.75" right="0.75" top="1" bottom="1" header="0.5" footer="0.5"/>
  <pageSetup paperSize="9" scale="61" orientation="portrait" r:id="rId1"/>
  <headerFooter alignWithMargins="0">
    <oddFooter>&amp;Z&amp;F</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80"/>
  </sheetPr>
  <dimension ref="A1:M70"/>
  <sheetViews>
    <sheetView workbookViewId="0">
      <selection activeCell="I12" sqref="I12"/>
    </sheetView>
  </sheetViews>
  <sheetFormatPr defaultRowHeight="12.75" x14ac:dyDescent="0.2"/>
  <cols>
    <col min="1" max="1" width="14.7109375" style="16" customWidth="1"/>
    <col min="2" max="3" width="9.140625" style="16"/>
    <col min="4" max="4" width="10.5703125" style="16" customWidth="1"/>
    <col min="5" max="5" width="11.140625" style="16" customWidth="1"/>
    <col min="6" max="6" width="10.7109375" style="16" customWidth="1"/>
    <col min="7" max="7" width="10.85546875" style="16" customWidth="1"/>
    <col min="8" max="8" width="10.42578125" style="16" customWidth="1"/>
    <col min="9" max="9" width="12.7109375" style="16" customWidth="1"/>
    <col min="10" max="10" width="9.140625" style="16"/>
    <col min="11" max="13" width="9.140625" style="1"/>
  </cols>
  <sheetData>
    <row r="1" spans="1:10" ht="18" x14ac:dyDescent="0.2">
      <c r="A1" s="186" t="s">
        <v>200</v>
      </c>
      <c r="B1" s="187"/>
      <c r="C1" s="187"/>
      <c r="D1" s="187"/>
      <c r="E1" s="187"/>
      <c r="F1" s="187"/>
      <c r="G1" s="187"/>
      <c r="H1" s="187"/>
      <c r="I1" s="68"/>
      <c r="J1" s="68"/>
    </row>
    <row r="2" spans="1:10" ht="18" x14ac:dyDescent="0.2">
      <c r="A2" s="186" t="s">
        <v>202</v>
      </c>
      <c r="B2" s="187"/>
      <c r="C2" s="187"/>
      <c r="D2" s="187"/>
      <c r="E2" s="187"/>
      <c r="F2" s="187"/>
      <c r="G2" s="187"/>
      <c r="H2" s="187"/>
      <c r="I2" s="68"/>
      <c r="J2" s="68"/>
    </row>
    <row r="3" spans="1:10" ht="18" x14ac:dyDescent="0.25">
      <c r="A3" s="188"/>
      <c r="B3" s="188"/>
      <c r="C3" s="188"/>
      <c r="D3" s="188"/>
      <c r="E3" s="188"/>
      <c r="F3" s="188"/>
      <c r="G3" s="188"/>
      <c r="H3" s="188"/>
      <c r="I3" s="68"/>
      <c r="J3" s="68"/>
    </row>
    <row r="4" spans="1:10" ht="18" x14ac:dyDescent="0.25">
      <c r="A4" s="189" t="s">
        <v>205</v>
      </c>
      <c r="B4" s="188"/>
      <c r="C4" s="188"/>
      <c r="D4" s="188"/>
      <c r="E4" s="189" t="s">
        <v>206</v>
      </c>
      <c r="F4" s="188"/>
      <c r="G4" s="189">
        <v>1494</v>
      </c>
      <c r="H4" s="188"/>
      <c r="I4" s="68"/>
      <c r="J4" s="68"/>
    </row>
    <row r="5" spans="1:10" ht="15" x14ac:dyDescent="0.2">
      <c r="A5" s="68"/>
      <c r="B5" s="68"/>
      <c r="C5" s="68"/>
      <c r="D5" s="68"/>
      <c r="E5" s="68"/>
      <c r="F5" s="68"/>
      <c r="G5" s="68"/>
      <c r="H5" s="68"/>
      <c r="I5" s="68"/>
      <c r="J5" s="68"/>
    </row>
    <row r="6" spans="1:10" ht="15" x14ac:dyDescent="0.2">
      <c r="A6" s="190" t="s">
        <v>208</v>
      </c>
      <c r="B6" s="190"/>
      <c r="C6" s="191"/>
      <c r="D6" s="190"/>
      <c r="E6" s="190"/>
      <c r="F6" s="190"/>
      <c r="G6" s="190"/>
      <c r="H6" s="190"/>
      <c r="I6" s="190"/>
      <c r="J6" s="68"/>
    </row>
    <row r="7" spans="1:10" ht="15" x14ac:dyDescent="0.2">
      <c r="A7" s="190" t="s">
        <v>212</v>
      </c>
      <c r="B7" s="190"/>
      <c r="C7" s="191"/>
      <c r="D7" s="190"/>
      <c r="E7" s="190"/>
      <c r="F7" s="190"/>
      <c r="G7" s="190"/>
      <c r="H7" s="190"/>
      <c r="I7" s="190"/>
      <c r="J7" s="68"/>
    </row>
    <row r="8" spans="1:10" ht="15" x14ac:dyDescent="0.2">
      <c r="A8" s="190" t="s">
        <v>215</v>
      </c>
      <c r="B8" s="190"/>
      <c r="C8" s="190"/>
      <c r="D8" s="190"/>
      <c r="E8" s="190"/>
      <c r="F8" s="190"/>
      <c r="G8" s="190"/>
      <c r="H8" s="190"/>
      <c r="I8" s="190"/>
      <c r="J8" s="68"/>
    </row>
    <row r="9" spans="1:10" ht="15" x14ac:dyDescent="0.2">
      <c r="A9" s="190" t="s">
        <v>217</v>
      </c>
      <c r="B9" s="190"/>
      <c r="C9" s="190"/>
      <c r="D9" s="190"/>
      <c r="E9" s="190"/>
      <c r="F9" s="190"/>
      <c r="G9" s="190"/>
      <c r="H9" s="190"/>
      <c r="I9" s="190"/>
      <c r="J9" s="68"/>
    </row>
    <row r="10" spans="1:10" ht="15" x14ac:dyDescent="0.2">
      <c r="A10" s="190" t="s">
        <v>219</v>
      </c>
      <c r="B10" s="190"/>
      <c r="C10" s="190"/>
      <c r="D10" s="190"/>
      <c r="E10" s="190"/>
      <c r="F10" s="190"/>
      <c r="G10" s="190"/>
      <c r="H10" s="190"/>
      <c r="I10" s="190"/>
      <c r="J10" s="68"/>
    </row>
    <row r="11" spans="1:10" ht="47.25" x14ac:dyDescent="0.25">
      <c r="A11" s="194" t="s">
        <v>220</v>
      </c>
      <c r="B11" s="194" t="s">
        <v>221</v>
      </c>
      <c r="C11" s="195" t="s">
        <v>222</v>
      </c>
      <c r="D11" s="194" t="s">
        <v>223</v>
      </c>
      <c r="E11" s="194" t="s">
        <v>223</v>
      </c>
      <c r="F11" s="194" t="s">
        <v>224</v>
      </c>
      <c r="G11" s="194" t="s">
        <v>223</v>
      </c>
      <c r="H11" s="194" t="s">
        <v>223</v>
      </c>
      <c r="I11" s="194" t="s">
        <v>225</v>
      </c>
      <c r="J11" s="68"/>
    </row>
    <row r="12" spans="1:10" ht="15" customHeight="1" x14ac:dyDescent="0.25">
      <c r="A12" s="196">
        <v>3</v>
      </c>
      <c r="B12" s="197">
        <v>39</v>
      </c>
      <c r="C12" s="198">
        <f t="shared" ref="C12:C35" si="0">+A12*B12</f>
        <v>117</v>
      </c>
      <c r="D12" s="199">
        <f t="shared" ref="D12:E33" si="1">+C12*2</f>
        <v>234</v>
      </c>
      <c r="E12" s="194"/>
      <c r="F12" s="197">
        <v>1494</v>
      </c>
      <c r="G12" s="200">
        <v>2988</v>
      </c>
      <c r="H12" s="194"/>
      <c r="I12" s="201" t="s">
        <v>226</v>
      </c>
      <c r="J12" s="68"/>
    </row>
    <row r="13" spans="1:10" ht="15" customHeight="1" x14ac:dyDescent="0.25">
      <c r="A13" s="196">
        <v>3.25</v>
      </c>
      <c r="B13" s="197">
        <v>39</v>
      </c>
      <c r="C13" s="202">
        <f t="shared" si="0"/>
        <v>126.75</v>
      </c>
      <c r="D13" s="202">
        <f t="shared" si="1"/>
        <v>253.5</v>
      </c>
      <c r="E13" s="203">
        <f>+D13*2</f>
        <v>507</v>
      </c>
      <c r="F13" s="193">
        <v>1494</v>
      </c>
      <c r="G13" s="193">
        <f>+F13*2</f>
        <v>2988</v>
      </c>
      <c r="H13" s="203">
        <f>+G13*2</f>
        <v>5976</v>
      </c>
      <c r="I13" s="201" t="s">
        <v>228</v>
      </c>
      <c r="J13" s="68"/>
    </row>
    <row r="14" spans="1:10" ht="15" customHeight="1" x14ac:dyDescent="0.25">
      <c r="A14" s="204">
        <v>3.5</v>
      </c>
      <c r="B14" s="197">
        <v>39</v>
      </c>
      <c r="C14" s="202">
        <f t="shared" si="0"/>
        <v>136.5</v>
      </c>
      <c r="D14" s="199">
        <f t="shared" si="1"/>
        <v>273</v>
      </c>
      <c r="E14" s="194"/>
      <c r="F14" s="193">
        <v>1494</v>
      </c>
      <c r="G14" s="203">
        <f>+F14*2</f>
        <v>2988</v>
      </c>
      <c r="H14" s="194"/>
      <c r="I14" s="201" t="s">
        <v>229</v>
      </c>
      <c r="J14" s="68"/>
    </row>
    <row r="15" spans="1:10" ht="15" customHeight="1" x14ac:dyDescent="0.25">
      <c r="A15" s="204">
        <v>3.75</v>
      </c>
      <c r="B15" s="197">
        <v>39</v>
      </c>
      <c r="C15" s="202">
        <f t="shared" si="0"/>
        <v>146.25</v>
      </c>
      <c r="D15" s="202">
        <f t="shared" si="1"/>
        <v>292.5</v>
      </c>
      <c r="E15" s="203">
        <f>+D15*2</f>
        <v>585</v>
      </c>
      <c r="F15" s="193">
        <v>1494</v>
      </c>
      <c r="G15" s="193">
        <f>+F15*2</f>
        <v>2988</v>
      </c>
      <c r="H15" s="203">
        <f>+G15*2</f>
        <v>5976</v>
      </c>
      <c r="I15" s="201" t="s">
        <v>230</v>
      </c>
      <c r="J15" s="68"/>
    </row>
    <row r="16" spans="1:10" ht="15" customHeight="1" x14ac:dyDescent="0.25">
      <c r="A16" s="196">
        <v>4</v>
      </c>
      <c r="B16" s="197">
        <v>39</v>
      </c>
      <c r="C16" s="198">
        <f t="shared" si="0"/>
        <v>156</v>
      </c>
      <c r="D16" s="199">
        <f t="shared" si="1"/>
        <v>312</v>
      </c>
      <c r="E16" s="194"/>
      <c r="F16" s="197">
        <v>1494</v>
      </c>
      <c r="G16" s="200">
        <v>2988</v>
      </c>
      <c r="H16" s="194"/>
      <c r="I16" s="201" t="s">
        <v>231</v>
      </c>
      <c r="J16" s="68"/>
    </row>
    <row r="17" spans="1:11" ht="15" customHeight="1" x14ac:dyDescent="0.25">
      <c r="A17" s="196">
        <v>4.25</v>
      </c>
      <c r="B17" s="197">
        <v>39</v>
      </c>
      <c r="C17" s="202">
        <f t="shared" si="0"/>
        <v>165.75</v>
      </c>
      <c r="D17" s="202">
        <f t="shared" si="1"/>
        <v>331.5</v>
      </c>
      <c r="E17" s="203">
        <f>+D17*2</f>
        <v>663</v>
      </c>
      <c r="F17" s="193">
        <v>1494</v>
      </c>
      <c r="G17" s="193">
        <f>+F17*2</f>
        <v>2988</v>
      </c>
      <c r="H17" s="203">
        <f>+G17*2</f>
        <v>5976</v>
      </c>
      <c r="I17" s="201" t="s">
        <v>234</v>
      </c>
      <c r="J17" s="68"/>
    </row>
    <row r="18" spans="1:11" ht="15" customHeight="1" x14ac:dyDescent="0.25">
      <c r="A18" s="204">
        <v>4.5</v>
      </c>
      <c r="B18" s="197">
        <v>39</v>
      </c>
      <c r="C18" s="202">
        <f t="shared" si="0"/>
        <v>175.5</v>
      </c>
      <c r="D18" s="199">
        <f t="shared" si="1"/>
        <v>351</v>
      </c>
      <c r="E18" s="194"/>
      <c r="F18" s="193">
        <v>1494</v>
      </c>
      <c r="G18" s="203">
        <f>+F18*2</f>
        <v>2988</v>
      </c>
      <c r="H18" s="194"/>
      <c r="I18" s="201" t="s">
        <v>235</v>
      </c>
      <c r="J18" s="68"/>
    </row>
    <row r="19" spans="1:11" ht="15" customHeight="1" x14ac:dyDescent="0.25">
      <c r="A19" s="204">
        <v>4.75</v>
      </c>
      <c r="B19" s="197">
        <v>39</v>
      </c>
      <c r="C19" s="202">
        <f t="shared" si="0"/>
        <v>185.25</v>
      </c>
      <c r="D19" s="202">
        <f t="shared" si="1"/>
        <v>370.5</v>
      </c>
      <c r="E19" s="203">
        <f>+D19*2</f>
        <v>741</v>
      </c>
      <c r="F19" s="193">
        <v>1494</v>
      </c>
      <c r="G19" s="193">
        <f>+F19*2</f>
        <v>2988</v>
      </c>
      <c r="H19" s="203">
        <f>+G19*2</f>
        <v>5976</v>
      </c>
      <c r="I19" s="201" t="s">
        <v>236</v>
      </c>
      <c r="J19" s="68"/>
    </row>
    <row r="20" spans="1:11" ht="15" customHeight="1" x14ac:dyDescent="0.25">
      <c r="A20" s="196">
        <v>5</v>
      </c>
      <c r="B20" s="193">
        <v>39</v>
      </c>
      <c r="C20" s="193">
        <f t="shared" si="0"/>
        <v>195</v>
      </c>
      <c r="D20" s="199">
        <f t="shared" si="1"/>
        <v>390</v>
      </c>
      <c r="E20" s="193"/>
      <c r="F20" s="193">
        <v>1494</v>
      </c>
      <c r="G20" s="203">
        <f t="shared" ref="G20:H35" si="2">+F20*2</f>
        <v>2988</v>
      </c>
      <c r="H20" s="194"/>
      <c r="I20" s="205" t="s">
        <v>237</v>
      </c>
      <c r="J20" s="68"/>
    </row>
    <row r="21" spans="1:11" ht="15" customHeight="1" x14ac:dyDescent="0.25">
      <c r="A21" s="196">
        <v>5.25</v>
      </c>
      <c r="B21" s="193">
        <v>39</v>
      </c>
      <c r="C21" s="193">
        <f t="shared" si="0"/>
        <v>204.75</v>
      </c>
      <c r="D21" s="202">
        <f t="shared" si="1"/>
        <v>409.5</v>
      </c>
      <c r="E21" s="203">
        <f>+D21*2</f>
        <v>819</v>
      </c>
      <c r="F21" s="193">
        <v>1494</v>
      </c>
      <c r="G21" s="193">
        <f t="shared" si="2"/>
        <v>2988</v>
      </c>
      <c r="H21" s="203">
        <f>+G21*2</f>
        <v>5976</v>
      </c>
      <c r="I21" s="206" t="s">
        <v>238</v>
      </c>
      <c r="J21" s="68"/>
    </row>
    <row r="22" spans="1:11" ht="15" customHeight="1" x14ac:dyDescent="0.25">
      <c r="A22" s="204">
        <v>5.5</v>
      </c>
      <c r="B22" s="197">
        <v>39</v>
      </c>
      <c r="C22" s="193">
        <f t="shared" si="0"/>
        <v>214.5</v>
      </c>
      <c r="D22" s="199">
        <f t="shared" si="1"/>
        <v>429</v>
      </c>
      <c r="E22" s="193"/>
      <c r="F22" s="193">
        <v>1494</v>
      </c>
      <c r="G22" s="203">
        <f t="shared" si="2"/>
        <v>2988</v>
      </c>
      <c r="H22" s="194"/>
      <c r="I22" s="207" t="s">
        <v>239</v>
      </c>
      <c r="J22" s="68"/>
    </row>
    <row r="23" spans="1:11" ht="15" customHeight="1" x14ac:dyDescent="0.25">
      <c r="A23" s="204">
        <v>5.75</v>
      </c>
      <c r="B23" s="197">
        <v>39</v>
      </c>
      <c r="C23" s="193">
        <f t="shared" si="0"/>
        <v>224.25</v>
      </c>
      <c r="D23" s="202">
        <f t="shared" si="1"/>
        <v>448.5</v>
      </c>
      <c r="E23" s="203">
        <f>+D23*2</f>
        <v>897</v>
      </c>
      <c r="F23" s="193">
        <v>1494</v>
      </c>
      <c r="G23" s="193">
        <f t="shared" si="2"/>
        <v>2988</v>
      </c>
      <c r="H23" s="203">
        <f>+G23*2</f>
        <v>5976</v>
      </c>
      <c r="I23" s="208" t="s">
        <v>240</v>
      </c>
      <c r="J23" s="68"/>
      <c r="K23" s="192"/>
    </row>
    <row r="24" spans="1:11" ht="15" customHeight="1" x14ac:dyDescent="0.25">
      <c r="A24" s="204">
        <v>6</v>
      </c>
      <c r="B24" s="197">
        <v>39</v>
      </c>
      <c r="C24" s="193">
        <f t="shared" si="0"/>
        <v>234</v>
      </c>
      <c r="D24" s="199">
        <f t="shared" si="1"/>
        <v>468</v>
      </c>
      <c r="E24" s="193"/>
      <c r="F24" s="193">
        <v>1494</v>
      </c>
      <c r="G24" s="203">
        <f t="shared" si="2"/>
        <v>2988</v>
      </c>
      <c r="H24" s="194"/>
      <c r="I24" s="207" t="s">
        <v>241</v>
      </c>
      <c r="J24" s="68"/>
      <c r="K24" s="192"/>
    </row>
    <row r="25" spans="1:11" ht="15" customHeight="1" x14ac:dyDescent="0.25">
      <c r="A25" s="196">
        <v>6.25</v>
      </c>
      <c r="B25" s="193">
        <v>39</v>
      </c>
      <c r="C25" s="193">
        <f t="shared" si="0"/>
        <v>243.75</v>
      </c>
      <c r="D25" s="202">
        <f t="shared" si="1"/>
        <v>487.5</v>
      </c>
      <c r="E25" s="203">
        <f>+D25*2</f>
        <v>975</v>
      </c>
      <c r="F25" s="193">
        <v>1494</v>
      </c>
      <c r="G25" s="193">
        <f t="shared" si="2"/>
        <v>2988</v>
      </c>
      <c r="H25" s="203">
        <f>+G25*2</f>
        <v>5976</v>
      </c>
      <c r="I25" s="205" t="s">
        <v>244</v>
      </c>
      <c r="J25" s="68"/>
      <c r="K25" s="192"/>
    </row>
    <row r="26" spans="1:11" ht="15" customHeight="1" x14ac:dyDescent="0.25">
      <c r="A26" s="204">
        <v>6.5</v>
      </c>
      <c r="B26" s="197">
        <v>39</v>
      </c>
      <c r="C26" s="193">
        <f t="shared" si="0"/>
        <v>253.5</v>
      </c>
      <c r="D26" s="199">
        <f t="shared" si="1"/>
        <v>507</v>
      </c>
      <c r="E26" s="193"/>
      <c r="F26" s="193">
        <v>1494</v>
      </c>
      <c r="G26" s="203">
        <f t="shared" si="2"/>
        <v>2988</v>
      </c>
      <c r="H26" s="203"/>
      <c r="I26" s="206" t="s">
        <v>245</v>
      </c>
      <c r="J26" s="68"/>
      <c r="K26" s="192"/>
    </row>
    <row r="27" spans="1:11" ht="15" customHeight="1" x14ac:dyDescent="0.25">
      <c r="A27" s="204">
        <v>6.75</v>
      </c>
      <c r="B27" s="197">
        <v>39</v>
      </c>
      <c r="C27" s="193">
        <f t="shared" si="0"/>
        <v>263.25</v>
      </c>
      <c r="D27" s="202">
        <f t="shared" si="1"/>
        <v>526.5</v>
      </c>
      <c r="E27" s="203">
        <f>+D27*2</f>
        <v>1053</v>
      </c>
      <c r="F27" s="193">
        <v>1494</v>
      </c>
      <c r="G27" s="193">
        <f t="shared" si="2"/>
        <v>2988</v>
      </c>
      <c r="H27" s="203">
        <f>+G27*2</f>
        <v>5976</v>
      </c>
      <c r="I27" s="206" t="s">
        <v>246</v>
      </c>
      <c r="J27" s="68"/>
      <c r="K27" s="192"/>
    </row>
    <row r="28" spans="1:11" ht="15" customHeight="1" x14ac:dyDescent="0.25">
      <c r="A28" s="196">
        <v>7</v>
      </c>
      <c r="B28" s="197">
        <v>39</v>
      </c>
      <c r="C28" s="193">
        <f t="shared" si="0"/>
        <v>273</v>
      </c>
      <c r="D28" s="199">
        <f t="shared" si="1"/>
        <v>546</v>
      </c>
      <c r="E28" s="193"/>
      <c r="F28" s="193">
        <v>1494</v>
      </c>
      <c r="G28" s="203">
        <f t="shared" si="2"/>
        <v>2988</v>
      </c>
      <c r="H28" s="193"/>
      <c r="I28" s="206" t="s">
        <v>247</v>
      </c>
      <c r="J28" s="68"/>
      <c r="K28" s="192"/>
    </row>
    <row r="29" spans="1:11" ht="15" customHeight="1" x14ac:dyDescent="0.25">
      <c r="A29" s="196">
        <v>7.25</v>
      </c>
      <c r="B29" s="193">
        <v>39</v>
      </c>
      <c r="C29" s="193">
        <f t="shared" si="0"/>
        <v>282.75</v>
      </c>
      <c r="D29" s="202">
        <f t="shared" si="1"/>
        <v>565.5</v>
      </c>
      <c r="E29" s="203">
        <f>+D29*2</f>
        <v>1131</v>
      </c>
      <c r="F29" s="193">
        <v>1494</v>
      </c>
      <c r="G29" s="193">
        <f t="shared" si="2"/>
        <v>2988</v>
      </c>
      <c r="H29" s="203">
        <f>+G29*2</f>
        <v>5976</v>
      </c>
      <c r="I29" s="206" t="s">
        <v>248</v>
      </c>
      <c r="J29" s="68"/>
      <c r="K29" s="192"/>
    </row>
    <row r="30" spans="1:11" ht="15" customHeight="1" x14ac:dyDescent="0.25">
      <c r="A30" s="196">
        <v>7.5</v>
      </c>
      <c r="B30" s="197">
        <v>39</v>
      </c>
      <c r="C30" s="193">
        <f t="shared" si="0"/>
        <v>292.5</v>
      </c>
      <c r="D30" s="199">
        <f t="shared" si="1"/>
        <v>585</v>
      </c>
      <c r="E30" s="193"/>
      <c r="F30" s="193">
        <v>1494</v>
      </c>
      <c r="G30" s="203">
        <f t="shared" si="2"/>
        <v>2988</v>
      </c>
      <c r="H30" s="193"/>
      <c r="I30" s="206" t="s">
        <v>249</v>
      </c>
      <c r="J30" s="68"/>
      <c r="K30" s="192"/>
    </row>
    <row r="31" spans="1:11" ht="15" customHeight="1" x14ac:dyDescent="0.25">
      <c r="A31" s="196">
        <v>7.75</v>
      </c>
      <c r="B31" s="197">
        <v>39</v>
      </c>
      <c r="C31" s="193">
        <f t="shared" si="0"/>
        <v>302.25</v>
      </c>
      <c r="D31" s="202">
        <f t="shared" si="1"/>
        <v>604.5</v>
      </c>
      <c r="E31" s="203">
        <f>+D31*2</f>
        <v>1209</v>
      </c>
      <c r="F31" s="193">
        <v>1494</v>
      </c>
      <c r="G31" s="193">
        <f t="shared" si="2"/>
        <v>2988</v>
      </c>
      <c r="H31" s="203">
        <f>+G31*2</f>
        <v>5976</v>
      </c>
      <c r="I31" s="206" t="s">
        <v>250</v>
      </c>
      <c r="J31" s="68"/>
      <c r="K31" s="192"/>
    </row>
    <row r="32" spans="1:11" ht="15" customHeight="1" x14ac:dyDescent="0.25">
      <c r="A32" s="196">
        <v>8</v>
      </c>
      <c r="B32" s="197">
        <v>39</v>
      </c>
      <c r="C32" s="198">
        <f t="shared" si="0"/>
        <v>312</v>
      </c>
      <c r="D32" s="203">
        <f t="shared" si="1"/>
        <v>624</v>
      </c>
      <c r="E32" s="203"/>
      <c r="F32" s="193">
        <v>1494</v>
      </c>
      <c r="G32" s="203">
        <f t="shared" si="2"/>
        <v>2988</v>
      </c>
      <c r="H32" s="203"/>
      <c r="I32" s="209" t="s">
        <v>251</v>
      </c>
      <c r="J32" s="68"/>
      <c r="K32" s="192"/>
    </row>
    <row r="33" spans="1:13" ht="15" customHeight="1" x14ac:dyDescent="0.25">
      <c r="A33" s="196">
        <v>8.25</v>
      </c>
      <c r="B33" s="197">
        <v>39</v>
      </c>
      <c r="C33" s="198">
        <f t="shared" si="0"/>
        <v>321.75</v>
      </c>
      <c r="D33" s="202">
        <f t="shared" si="1"/>
        <v>643.5</v>
      </c>
      <c r="E33" s="203">
        <f t="shared" si="1"/>
        <v>1287</v>
      </c>
      <c r="F33" s="193">
        <v>1494</v>
      </c>
      <c r="G33" s="193">
        <f t="shared" si="2"/>
        <v>2988</v>
      </c>
      <c r="H33" s="203">
        <f t="shared" si="2"/>
        <v>5976</v>
      </c>
      <c r="I33" s="206" t="s">
        <v>252</v>
      </c>
      <c r="J33" s="68"/>
      <c r="K33" s="192"/>
    </row>
    <row r="34" spans="1:13" ht="15" customHeight="1" x14ac:dyDescent="0.25">
      <c r="A34" s="196">
        <v>8.5</v>
      </c>
      <c r="B34" s="197">
        <v>39</v>
      </c>
      <c r="C34" s="198">
        <f t="shared" si="0"/>
        <v>331.5</v>
      </c>
      <c r="D34" s="210">
        <f>+C34*2</f>
        <v>663</v>
      </c>
      <c r="E34" s="203"/>
      <c r="F34" s="193">
        <v>1494</v>
      </c>
      <c r="G34" s="193">
        <f t="shared" si="2"/>
        <v>2988</v>
      </c>
      <c r="H34" s="203"/>
      <c r="I34" s="206" t="s">
        <v>253</v>
      </c>
      <c r="J34" s="68"/>
      <c r="K34" s="192"/>
    </row>
    <row r="35" spans="1:13" ht="15" customHeight="1" x14ac:dyDescent="0.25">
      <c r="A35" s="196">
        <v>8.75</v>
      </c>
      <c r="B35" s="197">
        <v>39</v>
      </c>
      <c r="C35" s="198">
        <f t="shared" si="0"/>
        <v>341.25</v>
      </c>
      <c r="D35" s="202">
        <f>+C35*2</f>
        <v>682.5</v>
      </c>
      <c r="E35" s="203">
        <f>+D35*2</f>
        <v>1365</v>
      </c>
      <c r="F35" s="193">
        <v>1494</v>
      </c>
      <c r="G35" s="193">
        <f t="shared" si="2"/>
        <v>2988</v>
      </c>
      <c r="H35" s="203">
        <f t="shared" si="2"/>
        <v>5976</v>
      </c>
      <c r="I35" s="206" t="s">
        <v>255</v>
      </c>
      <c r="J35" s="68"/>
      <c r="K35" s="192"/>
    </row>
    <row r="36" spans="1:13" ht="18" x14ac:dyDescent="0.25">
      <c r="A36" s="186"/>
      <c r="B36" s="187"/>
      <c r="C36" s="187"/>
      <c r="D36" s="187"/>
      <c r="E36" s="187"/>
      <c r="F36" s="187"/>
      <c r="G36" s="187"/>
      <c r="H36" s="187"/>
      <c r="I36" s="188"/>
      <c r="J36" s="68"/>
      <c r="K36" s="192"/>
    </row>
    <row r="37" spans="1:13" s="242" customFormat="1" ht="18" x14ac:dyDescent="0.25">
      <c r="A37" s="248" t="s">
        <v>256</v>
      </c>
      <c r="B37" s="249"/>
      <c r="C37" s="249"/>
      <c r="D37" s="249"/>
      <c r="E37" s="248" t="s">
        <v>206</v>
      </c>
      <c r="F37" s="249"/>
      <c r="G37" s="248">
        <v>1480</v>
      </c>
      <c r="H37" s="250"/>
      <c r="I37" s="249"/>
      <c r="J37" s="235"/>
      <c r="K37" s="251"/>
      <c r="L37" s="244"/>
      <c r="M37" s="244"/>
    </row>
    <row r="38" spans="1:13" ht="18" x14ac:dyDescent="0.25">
      <c r="A38" s="186"/>
      <c r="B38" s="187"/>
      <c r="C38" s="187"/>
      <c r="D38" s="187"/>
      <c r="E38" s="187"/>
      <c r="F38" s="187"/>
      <c r="G38" s="187"/>
      <c r="H38" s="187"/>
      <c r="I38" s="188"/>
      <c r="J38" s="68"/>
    </row>
    <row r="39" spans="1:13" ht="15" x14ac:dyDescent="0.2">
      <c r="A39" s="190" t="s">
        <v>208</v>
      </c>
      <c r="B39" s="190"/>
      <c r="C39" s="191"/>
      <c r="D39" s="190"/>
      <c r="E39" s="190"/>
      <c r="F39" s="190"/>
      <c r="G39" s="190"/>
      <c r="H39" s="190"/>
      <c r="I39" s="190"/>
      <c r="J39" s="68"/>
    </row>
    <row r="40" spans="1:13" ht="15" x14ac:dyDescent="0.2">
      <c r="A40" s="190" t="s">
        <v>212</v>
      </c>
      <c r="B40" s="190"/>
      <c r="C40" s="191"/>
      <c r="D40" s="190"/>
      <c r="E40" s="190"/>
      <c r="F40" s="190"/>
      <c r="G40" s="190"/>
      <c r="H40" s="190"/>
      <c r="I40" s="190"/>
      <c r="J40" s="68"/>
    </row>
    <row r="41" spans="1:13" ht="15" x14ac:dyDescent="0.2">
      <c r="A41" s="190" t="s">
        <v>215</v>
      </c>
      <c r="B41" s="190"/>
      <c r="C41" s="190"/>
      <c r="D41" s="190"/>
      <c r="E41" s="190"/>
      <c r="F41" s="190"/>
      <c r="G41" s="190"/>
      <c r="H41" s="190"/>
      <c r="I41" s="190"/>
      <c r="J41" s="68"/>
    </row>
    <row r="42" spans="1:13" ht="15" x14ac:dyDescent="0.2">
      <c r="A42" s="190" t="s">
        <v>217</v>
      </c>
      <c r="B42" s="190"/>
      <c r="C42" s="190"/>
      <c r="D42" s="190"/>
      <c r="E42" s="190"/>
      <c r="F42" s="190"/>
      <c r="G42" s="190"/>
      <c r="H42" s="190"/>
      <c r="I42" s="190"/>
      <c r="J42" s="68"/>
    </row>
    <row r="43" spans="1:13" ht="15" x14ac:dyDescent="0.2">
      <c r="A43" s="190" t="s">
        <v>219</v>
      </c>
      <c r="B43" s="190"/>
      <c r="C43" s="190"/>
      <c r="D43" s="190"/>
      <c r="E43" s="190"/>
      <c r="F43" s="190"/>
      <c r="G43" s="190"/>
      <c r="H43" s="190"/>
      <c r="I43" s="190"/>
      <c r="J43" s="68"/>
    </row>
    <row r="44" spans="1:13" ht="47.25" x14ac:dyDescent="0.25">
      <c r="A44" s="194" t="s">
        <v>220</v>
      </c>
      <c r="B44" s="194" t="s">
        <v>221</v>
      </c>
      <c r="C44" s="195" t="s">
        <v>222</v>
      </c>
      <c r="D44" s="194" t="s">
        <v>223</v>
      </c>
      <c r="E44" s="194" t="s">
        <v>223</v>
      </c>
      <c r="F44" s="194" t="s">
        <v>224</v>
      </c>
      <c r="G44" s="194" t="s">
        <v>223</v>
      </c>
      <c r="H44" s="194" t="s">
        <v>223</v>
      </c>
      <c r="I44" s="194" t="s">
        <v>225</v>
      </c>
      <c r="J44" s="68"/>
    </row>
    <row r="45" spans="1:13" ht="15" customHeight="1" x14ac:dyDescent="0.25">
      <c r="A45" s="196">
        <v>3</v>
      </c>
      <c r="B45" s="197">
        <v>39</v>
      </c>
      <c r="C45" s="198">
        <f t="shared" ref="C45:C68" si="3">+A45*B45</f>
        <v>117</v>
      </c>
      <c r="D45" s="199">
        <f t="shared" ref="D45:E66" si="4">+C45*2</f>
        <v>234</v>
      </c>
      <c r="E45" s="194"/>
      <c r="F45" s="197">
        <v>1480</v>
      </c>
      <c r="G45" s="200">
        <v>2960</v>
      </c>
      <c r="H45" s="194"/>
      <c r="I45" s="201" t="s">
        <v>257</v>
      </c>
      <c r="J45" s="68"/>
    </row>
    <row r="46" spans="1:13" ht="15" customHeight="1" x14ac:dyDescent="0.25">
      <c r="A46" s="196">
        <v>3.25</v>
      </c>
      <c r="B46" s="197">
        <v>39</v>
      </c>
      <c r="C46" s="202">
        <f t="shared" si="3"/>
        <v>126.75</v>
      </c>
      <c r="D46" s="202">
        <f t="shared" si="4"/>
        <v>253.5</v>
      </c>
      <c r="E46" s="203">
        <f>+D46*2</f>
        <v>507</v>
      </c>
      <c r="F46" s="193">
        <v>1480</v>
      </c>
      <c r="G46" s="193">
        <f>+F46*2</f>
        <v>2960</v>
      </c>
      <c r="H46" s="203">
        <f>+G46*2</f>
        <v>5920</v>
      </c>
      <c r="I46" s="201" t="s">
        <v>258</v>
      </c>
      <c r="J46" s="68"/>
    </row>
    <row r="47" spans="1:13" ht="15" customHeight="1" x14ac:dyDescent="0.25">
      <c r="A47" s="204">
        <v>3.5</v>
      </c>
      <c r="B47" s="197">
        <v>39</v>
      </c>
      <c r="C47" s="202">
        <f t="shared" si="3"/>
        <v>136.5</v>
      </c>
      <c r="D47" s="199">
        <f t="shared" si="4"/>
        <v>273</v>
      </c>
      <c r="E47" s="194"/>
      <c r="F47" s="193">
        <v>1480</v>
      </c>
      <c r="G47" s="203">
        <f>+F47*2</f>
        <v>2960</v>
      </c>
      <c r="H47" s="194"/>
      <c r="I47" s="201" t="s">
        <v>259</v>
      </c>
      <c r="J47" s="68"/>
    </row>
    <row r="48" spans="1:13" ht="15" customHeight="1" x14ac:dyDescent="0.25">
      <c r="A48" s="204">
        <v>3.75</v>
      </c>
      <c r="B48" s="197">
        <v>39</v>
      </c>
      <c r="C48" s="202">
        <f t="shared" si="3"/>
        <v>146.25</v>
      </c>
      <c r="D48" s="202">
        <f t="shared" si="4"/>
        <v>292.5</v>
      </c>
      <c r="E48" s="203">
        <f>+D48*2</f>
        <v>585</v>
      </c>
      <c r="F48" s="193">
        <v>1480</v>
      </c>
      <c r="G48" s="193">
        <f>+F48*2</f>
        <v>2960</v>
      </c>
      <c r="H48" s="203">
        <f>+G48*2</f>
        <v>5920</v>
      </c>
      <c r="I48" s="201" t="s">
        <v>260</v>
      </c>
      <c r="J48" s="68"/>
    </row>
    <row r="49" spans="1:10" ht="15" customHeight="1" x14ac:dyDescent="0.25">
      <c r="A49" s="196">
        <v>4</v>
      </c>
      <c r="B49" s="197">
        <v>39</v>
      </c>
      <c r="C49" s="198">
        <f t="shared" si="3"/>
        <v>156</v>
      </c>
      <c r="D49" s="199">
        <f t="shared" si="4"/>
        <v>312</v>
      </c>
      <c r="E49" s="194"/>
      <c r="F49" s="197">
        <v>1480</v>
      </c>
      <c r="G49" s="200">
        <v>2960</v>
      </c>
      <c r="H49" s="194"/>
      <c r="I49" s="201" t="s">
        <v>261</v>
      </c>
      <c r="J49" s="68"/>
    </row>
    <row r="50" spans="1:10" ht="15" customHeight="1" x14ac:dyDescent="0.25">
      <c r="A50" s="196">
        <v>4.25</v>
      </c>
      <c r="B50" s="197">
        <v>39</v>
      </c>
      <c r="C50" s="202">
        <f t="shared" si="3"/>
        <v>165.75</v>
      </c>
      <c r="D50" s="202">
        <f t="shared" si="4"/>
        <v>331.5</v>
      </c>
      <c r="E50" s="203">
        <f>+D50*2</f>
        <v>663</v>
      </c>
      <c r="F50" s="193">
        <v>1480</v>
      </c>
      <c r="G50" s="193">
        <f>+F50*2</f>
        <v>2960</v>
      </c>
      <c r="H50" s="203">
        <f>+G50*2</f>
        <v>5920</v>
      </c>
      <c r="I50" s="201" t="s">
        <v>262</v>
      </c>
      <c r="J50" s="68"/>
    </row>
    <row r="51" spans="1:10" ht="15" customHeight="1" x14ac:dyDescent="0.25">
      <c r="A51" s="204">
        <v>4.5</v>
      </c>
      <c r="B51" s="197">
        <v>39</v>
      </c>
      <c r="C51" s="202">
        <f t="shared" si="3"/>
        <v>175.5</v>
      </c>
      <c r="D51" s="199">
        <f t="shared" si="4"/>
        <v>351</v>
      </c>
      <c r="E51" s="194"/>
      <c r="F51" s="193">
        <v>1480</v>
      </c>
      <c r="G51" s="203">
        <f>+F51*2</f>
        <v>2960</v>
      </c>
      <c r="H51" s="194"/>
      <c r="I51" s="201" t="s">
        <v>263</v>
      </c>
      <c r="J51" s="68"/>
    </row>
    <row r="52" spans="1:10" ht="15" customHeight="1" x14ac:dyDescent="0.25">
      <c r="A52" s="204">
        <v>4.75</v>
      </c>
      <c r="B52" s="197">
        <v>39</v>
      </c>
      <c r="C52" s="202">
        <f t="shared" si="3"/>
        <v>185.25</v>
      </c>
      <c r="D52" s="202">
        <f t="shared" si="4"/>
        <v>370.5</v>
      </c>
      <c r="E52" s="203">
        <f>+D52*2</f>
        <v>741</v>
      </c>
      <c r="F52" s="193">
        <v>1480</v>
      </c>
      <c r="G52" s="193">
        <f>+F52*2</f>
        <v>2960</v>
      </c>
      <c r="H52" s="203">
        <f>+G52*2</f>
        <v>5920</v>
      </c>
      <c r="I52" s="201" t="s">
        <v>264</v>
      </c>
      <c r="J52" s="68"/>
    </row>
    <row r="53" spans="1:10" ht="15" customHeight="1" x14ac:dyDescent="0.25">
      <c r="A53" s="196">
        <v>5</v>
      </c>
      <c r="B53" s="193">
        <v>39</v>
      </c>
      <c r="C53" s="193">
        <f t="shared" si="3"/>
        <v>195</v>
      </c>
      <c r="D53" s="199">
        <f t="shared" si="4"/>
        <v>390</v>
      </c>
      <c r="E53" s="193"/>
      <c r="F53" s="193">
        <v>1480</v>
      </c>
      <c r="G53" s="203">
        <f t="shared" ref="G53:H68" si="5">+F53*2</f>
        <v>2960</v>
      </c>
      <c r="H53" s="194"/>
      <c r="I53" s="205" t="s">
        <v>265</v>
      </c>
      <c r="J53" s="68"/>
    </row>
    <row r="54" spans="1:10" ht="15" customHeight="1" x14ac:dyDescent="0.25">
      <c r="A54" s="196">
        <v>5.25</v>
      </c>
      <c r="B54" s="193">
        <v>39</v>
      </c>
      <c r="C54" s="193">
        <f t="shared" si="3"/>
        <v>204.75</v>
      </c>
      <c r="D54" s="202">
        <f t="shared" si="4"/>
        <v>409.5</v>
      </c>
      <c r="E54" s="203">
        <f>+D54*2</f>
        <v>819</v>
      </c>
      <c r="F54" s="193">
        <v>1480</v>
      </c>
      <c r="G54" s="193">
        <f t="shared" si="5"/>
        <v>2960</v>
      </c>
      <c r="H54" s="203">
        <f>+G54*2</f>
        <v>5920</v>
      </c>
      <c r="I54" s="206" t="s">
        <v>266</v>
      </c>
      <c r="J54" s="68"/>
    </row>
    <row r="55" spans="1:10" ht="15" customHeight="1" x14ac:dyDescent="0.25">
      <c r="A55" s="204">
        <v>5.5</v>
      </c>
      <c r="B55" s="197">
        <v>39</v>
      </c>
      <c r="C55" s="193">
        <f t="shared" si="3"/>
        <v>214.5</v>
      </c>
      <c r="D55" s="199">
        <f t="shared" si="4"/>
        <v>429</v>
      </c>
      <c r="E55" s="193"/>
      <c r="F55" s="193">
        <v>1480</v>
      </c>
      <c r="G55" s="203">
        <f t="shared" si="5"/>
        <v>2960</v>
      </c>
      <c r="H55" s="194"/>
      <c r="I55" s="207" t="s">
        <v>267</v>
      </c>
      <c r="J55" s="68"/>
    </row>
    <row r="56" spans="1:10" ht="15" customHeight="1" x14ac:dyDescent="0.25">
      <c r="A56" s="204">
        <v>5.75</v>
      </c>
      <c r="B56" s="197">
        <v>39</v>
      </c>
      <c r="C56" s="193">
        <f t="shared" si="3"/>
        <v>224.25</v>
      </c>
      <c r="D56" s="202">
        <f t="shared" si="4"/>
        <v>448.5</v>
      </c>
      <c r="E56" s="203">
        <f>+D56*2</f>
        <v>897</v>
      </c>
      <c r="F56" s="193">
        <v>1480</v>
      </c>
      <c r="G56" s="193">
        <f t="shared" si="5"/>
        <v>2960</v>
      </c>
      <c r="H56" s="203">
        <f>+G56*2</f>
        <v>5920</v>
      </c>
      <c r="I56" s="208" t="s">
        <v>268</v>
      </c>
      <c r="J56" s="68"/>
    </row>
    <row r="57" spans="1:10" ht="15" customHeight="1" x14ac:dyDescent="0.25">
      <c r="A57" s="204">
        <v>6</v>
      </c>
      <c r="B57" s="197">
        <v>39</v>
      </c>
      <c r="C57" s="193">
        <f t="shared" si="3"/>
        <v>234</v>
      </c>
      <c r="D57" s="199">
        <f t="shared" si="4"/>
        <v>468</v>
      </c>
      <c r="E57" s="193"/>
      <c r="F57" s="193">
        <v>1480</v>
      </c>
      <c r="G57" s="203">
        <f t="shared" si="5"/>
        <v>2960</v>
      </c>
      <c r="H57" s="194"/>
      <c r="I57" s="207" t="s">
        <v>269</v>
      </c>
      <c r="J57" s="68"/>
    </row>
    <row r="58" spans="1:10" ht="15" customHeight="1" x14ac:dyDescent="0.25">
      <c r="A58" s="196">
        <v>6.25</v>
      </c>
      <c r="B58" s="193">
        <v>39</v>
      </c>
      <c r="C58" s="193">
        <f t="shared" si="3"/>
        <v>243.75</v>
      </c>
      <c r="D58" s="202">
        <f t="shared" si="4"/>
        <v>487.5</v>
      </c>
      <c r="E58" s="203">
        <f>+D58*2</f>
        <v>975</v>
      </c>
      <c r="F58" s="193">
        <v>1480</v>
      </c>
      <c r="G58" s="193">
        <f t="shared" si="5"/>
        <v>2960</v>
      </c>
      <c r="H58" s="203">
        <f>+G58*2</f>
        <v>5920</v>
      </c>
      <c r="I58" s="205" t="s">
        <v>270</v>
      </c>
      <c r="J58" s="68"/>
    </row>
    <row r="59" spans="1:10" ht="15" customHeight="1" x14ac:dyDescent="0.25">
      <c r="A59" s="204">
        <v>6.5</v>
      </c>
      <c r="B59" s="197">
        <v>39</v>
      </c>
      <c r="C59" s="193">
        <f t="shared" si="3"/>
        <v>253.5</v>
      </c>
      <c r="D59" s="199">
        <f t="shared" si="4"/>
        <v>507</v>
      </c>
      <c r="E59" s="193"/>
      <c r="F59" s="193">
        <v>1480</v>
      </c>
      <c r="G59" s="203">
        <f t="shared" si="5"/>
        <v>2960</v>
      </c>
      <c r="H59" s="203"/>
      <c r="I59" s="206" t="s">
        <v>271</v>
      </c>
      <c r="J59" s="68"/>
    </row>
    <row r="60" spans="1:10" ht="15" customHeight="1" x14ac:dyDescent="0.25">
      <c r="A60" s="204">
        <v>6.75</v>
      </c>
      <c r="B60" s="197">
        <v>39</v>
      </c>
      <c r="C60" s="193">
        <f t="shared" si="3"/>
        <v>263.25</v>
      </c>
      <c r="D60" s="202">
        <f t="shared" si="4"/>
        <v>526.5</v>
      </c>
      <c r="E60" s="203">
        <f>+D60*2</f>
        <v>1053</v>
      </c>
      <c r="F60" s="193">
        <v>1480</v>
      </c>
      <c r="G60" s="193">
        <f t="shared" si="5"/>
        <v>2960</v>
      </c>
      <c r="H60" s="203">
        <f>+G60*2</f>
        <v>5920</v>
      </c>
      <c r="I60" s="206" t="s">
        <v>272</v>
      </c>
      <c r="J60" s="68"/>
    </row>
    <row r="61" spans="1:10" ht="15" customHeight="1" x14ac:dyDescent="0.25">
      <c r="A61" s="196">
        <v>7</v>
      </c>
      <c r="B61" s="197">
        <v>39</v>
      </c>
      <c r="C61" s="193">
        <f t="shared" si="3"/>
        <v>273</v>
      </c>
      <c r="D61" s="199">
        <f t="shared" si="4"/>
        <v>546</v>
      </c>
      <c r="E61" s="193"/>
      <c r="F61" s="193">
        <v>1480</v>
      </c>
      <c r="G61" s="203">
        <f t="shared" si="5"/>
        <v>2960</v>
      </c>
      <c r="H61" s="193"/>
      <c r="I61" s="206" t="s">
        <v>273</v>
      </c>
      <c r="J61" s="68"/>
    </row>
    <row r="62" spans="1:10" ht="15" customHeight="1" x14ac:dyDescent="0.25">
      <c r="A62" s="196">
        <v>7.25</v>
      </c>
      <c r="B62" s="193">
        <v>39</v>
      </c>
      <c r="C62" s="193">
        <f t="shared" si="3"/>
        <v>282.75</v>
      </c>
      <c r="D62" s="202">
        <f t="shared" si="4"/>
        <v>565.5</v>
      </c>
      <c r="E62" s="203">
        <f>+D62*2</f>
        <v>1131</v>
      </c>
      <c r="F62" s="193">
        <v>1480</v>
      </c>
      <c r="G62" s="193">
        <f t="shared" si="5"/>
        <v>2960</v>
      </c>
      <c r="H62" s="203">
        <f>+G62*2</f>
        <v>5920</v>
      </c>
      <c r="I62" s="206" t="s">
        <v>274</v>
      </c>
      <c r="J62" s="68"/>
    </row>
    <row r="63" spans="1:10" ht="15" customHeight="1" x14ac:dyDescent="0.25">
      <c r="A63" s="196">
        <v>7.5</v>
      </c>
      <c r="B63" s="197">
        <v>39</v>
      </c>
      <c r="C63" s="193">
        <f t="shared" si="3"/>
        <v>292.5</v>
      </c>
      <c r="D63" s="199">
        <f t="shared" si="4"/>
        <v>585</v>
      </c>
      <c r="E63" s="193"/>
      <c r="F63" s="193">
        <v>1480</v>
      </c>
      <c r="G63" s="203">
        <f t="shared" si="5"/>
        <v>2960</v>
      </c>
      <c r="H63" s="193"/>
      <c r="I63" s="206" t="s">
        <v>275</v>
      </c>
      <c r="J63" s="68"/>
    </row>
    <row r="64" spans="1:10" ht="15" customHeight="1" x14ac:dyDescent="0.25">
      <c r="A64" s="196">
        <v>7.75</v>
      </c>
      <c r="B64" s="197">
        <v>39</v>
      </c>
      <c r="C64" s="193">
        <f t="shared" si="3"/>
        <v>302.25</v>
      </c>
      <c r="D64" s="202">
        <f t="shared" si="4"/>
        <v>604.5</v>
      </c>
      <c r="E64" s="203">
        <f>+D64*2</f>
        <v>1209</v>
      </c>
      <c r="F64" s="193">
        <v>1480</v>
      </c>
      <c r="G64" s="193">
        <f t="shared" si="5"/>
        <v>2960</v>
      </c>
      <c r="H64" s="203">
        <f>+G64*2</f>
        <v>5920</v>
      </c>
      <c r="I64" s="206" t="s">
        <v>276</v>
      </c>
      <c r="J64" s="68"/>
    </row>
    <row r="65" spans="1:10" ht="15" customHeight="1" x14ac:dyDescent="0.25">
      <c r="A65" s="196">
        <v>8</v>
      </c>
      <c r="B65" s="197">
        <v>39</v>
      </c>
      <c r="C65" s="198">
        <f t="shared" si="3"/>
        <v>312</v>
      </c>
      <c r="D65" s="203">
        <f t="shared" si="4"/>
        <v>624</v>
      </c>
      <c r="E65" s="203"/>
      <c r="F65" s="193">
        <v>1480</v>
      </c>
      <c r="G65" s="203">
        <f t="shared" si="5"/>
        <v>2960</v>
      </c>
      <c r="H65" s="203"/>
      <c r="I65" s="209" t="s">
        <v>277</v>
      </c>
      <c r="J65" s="68"/>
    </row>
    <row r="66" spans="1:10" ht="15" customHeight="1" x14ac:dyDescent="0.25">
      <c r="A66" s="196">
        <v>8.25</v>
      </c>
      <c r="B66" s="197">
        <v>39</v>
      </c>
      <c r="C66" s="198">
        <f t="shared" si="3"/>
        <v>321.75</v>
      </c>
      <c r="D66" s="202">
        <f t="shared" si="4"/>
        <v>643.5</v>
      </c>
      <c r="E66" s="203">
        <f t="shared" si="4"/>
        <v>1287</v>
      </c>
      <c r="F66" s="193">
        <v>1480</v>
      </c>
      <c r="G66" s="193">
        <f t="shared" si="5"/>
        <v>2960</v>
      </c>
      <c r="H66" s="203">
        <f t="shared" si="5"/>
        <v>5920</v>
      </c>
      <c r="I66" s="206" t="s">
        <v>278</v>
      </c>
      <c r="J66" s="68"/>
    </row>
    <row r="67" spans="1:10" ht="15" customHeight="1" x14ac:dyDescent="0.25">
      <c r="A67" s="196">
        <v>8.5</v>
      </c>
      <c r="B67" s="197">
        <v>39</v>
      </c>
      <c r="C67" s="198">
        <f t="shared" si="3"/>
        <v>331.5</v>
      </c>
      <c r="D67" s="210">
        <f>+C67*2</f>
        <v>663</v>
      </c>
      <c r="E67" s="203"/>
      <c r="F67" s="193">
        <v>1480</v>
      </c>
      <c r="G67" s="193">
        <f t="shared" si="5"/>
        <v>2960</v>
      </c>
      <c r="H67" s="203"/>
      <c r="I67" s="206" t="s">
        <v>279</v>
      </c>
      <c r="J67" s="68"/>
    </row>
    <row r="68" spans="1:10" ht="15" customHeight="1" x14ac:dyDescent="0.25">
      <c r="A68" s="196">
        <v>8.75</v>
      </c>
      <c r="B68" s="197">
        <v>39</v>
      </c>
      <c r="C68" s="198">
        <f t="shared" si="3"/>
        <v>341.25</v>
      </c>
      <c r="D68" s="202">
        <f>+C68*2</f>
        <v>682.5</v>
      </c>
      <c r="E68" s="203">
        <f>+D68*2</f>
        <v>1365</v>
      </c>
      <c r="F68" s="193">
        <v>1480</v>
      </c>
      <c r="G68" s="193">
        <f t="shared" si="5"/>
        <v>2960</v>
      </c>
      <c r="H68" s="203">
        <f t="shared" si="5"/>
        <v>5920</v>
      </c>
      <c r="I68" s="206" t="s">
        <v>280</v>
      </c>
      <c r="J68" s="68"/>
    </row>
    <row r="69" spans="1:10" ht="15" x14ac:dyDescent="0.2">
      <c r="A69" s="68"/>
      <c r="B69" s="68"/>
      <c r="C69" s="68"/>
      <c r="D69" s="68"/>
      <c r="E69" s="68"/>
      <c r="F69" s="68"/>
      <c r="G69" s="68"/>
      <c r="H69" s="68"/>
      <c r="I69" s="68"/>
      <c r="J69" s="68"/>
    </row>
    <row r="70" spans="1:10" ht="15" x14ac:dyDescent="0.2">
      <c r="A70" s="68"/>
      <c r="B70" s="68"/>
      <c r="C70" s="68"/>
      <c r="D70" s="68"/>
      <c r="E70" s="68"/>
      <c r="F70" s="68"/>
      <c r="G70" s="68"/>
      <c r="H70" s="68"/>
      <c r="I70" s="68"/>
      <c r="J70" s="68"/>
    </row>
  </sheetData>
  <pageMargins left="0.70866141732283472" right="0.70866141732283472" top="0.74803149606299213" bottom="0.74803149606299213" header="0.31496062992125984" footer="0.31496062992125984"/>
  <pageSetup paperSize="9" scale="8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rgb="FFFFFF00"/>
    <pageSetUpPr fitToPage="1"/>
  </sheetPr>
  <dimension ref="B1:L71"/>
  <sheetViews>
    <sheetView zoomScaleNormal="100" workbookViewId="0">
      <pane xSplit="6" ySplit="3" topLeftCell="G4" activePane="bottomRight" state="frozen"/>
      <selection pane="topRight" activeCell="G1" sqref="G1"/>
      <selection pane="bottomLeft" activeCell="A4" sqref="A4"/>
      <selection pane="bottomRight" activeCell="H13" sqref="H13"/>
    </sheetView>
  </sheetViews>
  <sheetFormatPr defaultRowHeight="12.75" x14ac:dyDescent="0.2"/>
  <cols>
    <col min="1" max="1" width="4.7109375" customWidth="1"/>
    <col min="2" max="2" width="50.42578125" customWidth="1"/>
    <col min="3" max="3" width="6.7109375" customWidth="1"/>
    <col min="4" max="4" width="15.7109375" customWidth="1"/>
    <col min="5" max="5" width="21.140625" bestFit="1" customWidth="1"/>
    <col min="6" max="7" width="9.7109375" hidden="1" customWidth="1"/>
    <col min="8" max="8" width="16.42578125" customWidth="1"/>
    <col min="9" max="9" width="10.28515625" customWidth="1"/>
    <col min="10" max="10" width="7.140625" customWidth="1"/>
    <col min="11" max="11" width="42.7109375" customWidth="1"/>
    <col min="15" max="15" width="10.5703125" customWidth="1"/>
  </cols>
  <sheetData>
    <row r="1" spans="2:11" s="242" customFormat="1" ht="20.25" x14ac:dyDescent="0.25">
      <c r="B1" s="245" t="s">
        <v>59</v>
      </c>
      <c r="C1" s="246"/>
      <c r="D1" s="247"/>
      <c r="E1" s="246"/>
      <c r="F1" s="246"/>
      <c r="G1" s="246"/>
      <c r="H1" s="246"/>
      <c r="I1" s="246"/>
      <c r="J1" s="246"/>
    </row>
    <row r="2" spans="2:11" ht="14.25" customHeight="1" x14ac:dyDescent="0.25">
      <c r="B2" s="6"/>
      <c r="C2" s="5"/>
      <c r="D2" s="5"/>
      <c r="E2" s="5"/>
      <c r="F2" s="5"/>
      <c r="G2" s="5"/>
      <c r="H2" s="5"/>
      <c r="I2" s="5"/>
      <c r="J2" s="5"/>
    </row>
    <row r="3" spans="2:11" ht="54" customHeight="1" x14ac:dyDescent="0.2">
      <c r="B3" s="57" t="s">
        <v>60</v>
      </c>
      <c r="C3" s="58"/>
      <c r="D3" s="59"/>
      <c r="E3" s="60" t="s">
        <v>61</v>
      </c>
      <c r="F3" s="59"/>
      <c r="G3" s="59"/>
      <c r="H3" s="61" t="s">
        <v>74</v>
      </c>
      <c r="I3" s="327" t="s">
        <v>75</v>
      </c>
      <c r="J3" s="328"/>
      <c r="K3" s="1"/>
    </row>
    <row r="4" spans="2:11" ht="15.75" x14ac:dyDescent="0.25">
      <c r="B4" s="62"/>
      <c r="C4" s="63"/>
      <c r="D4" s="63"/>
      <c r="E4" s="63"/>
      <c r="F4" s="63"/>
      <c r="G4" s="63"/>
      <c r="H4" s="64"/>
      <c r="I4" s="329"/>
      <c r="J4" s="330"/>
      <c r="K4" s="1"/>
    </row>
    <row r="5" spans="2:11" ht="15" x14ac:dyDescent="0.2">
      <c r="B5" s="64" t="s">
        <v>62</v>
      </c>
      <c r="C5" s="64"/>
      <c r="D5" s="64"/>
      <c r="E5" s="64" t="s">
        <v>63</v>
      </c>
      <c r="F5" s="64"/>
      <c r="G5" s="64"/>
      <c r="H5" s="66">
        <v>36</v>
      </c>
      <c r="I5" s="331" t="s">
        <v>131</v>
      </c>
      <c r="J5" s="332"/>
      <c r="K5" s="1"/>
    </row>
    <row r="6" spans="2:11" ht="8.25" customHeight="1" x14ac:dyDescent="0.2">
      <c r="B6" s="64"/>
      <c r="C6" s="64"/>
      <c r="D6" s="64"/>
      <c r="E6" s="64"/>
      <c r="F6" s="64"/>
      <c r="G6" s="64"/>
      <c r="H6" s="66"/>
      <c r="I6" s="326"/>
      <c r="J6" s="326"/>
      <c r="K6" s="1"/>
    </row>
    <row r="7" spans="2:11" ht="15" x14ac:dyDescent="0.2">
      <c r="B7" s="64" t="s">
        <v>64</v>
      </c>
      <c r="C7" s="64"/>
      <c r="D7" s="64"/>
      <c r="E7" s="64"/>
      <c r="F7" s="64"/>
      <c r="G7" s="64"/>
      <c r="H7" s="65"/>
      <c r="I7" s="326"/>
      <c r="J7" s="326"/>
      <c r="K7" s="1"/>
    </row>
    <row r="8" spans="2:11" ht="15" x14ac:dyDescent="0.2">
      <c r="B8" s="64" t="s">
        <v>65</v>
      </c>
      <c r="C8" s="64"/>
      <c r="D8" s="64"/>
      <c r="E8" s="64" t="s">
        <v>66</v>
      </c>
      <c r="F8" s="64"/>
      <c r="G8" s="64"/>
      <c r="H8" s="66">
        <v>36</v>
      </c>
      <c r="I8" s="326" t="s">
        <v>67</v>
      </c>
      <c r="J8" s="326"/>
      <c r="K8" s="1"/>
    </row>
    <row r="9" spans="2:11" ht="9.75" customHeight="1" x14ac:dyDescent="0.25">
      <c r="B9" s="62"/>
      <c r="C9" s="64"/>
      <c r="D9" s="64"/>
      <c r="E9" s="64"/>
      <c r="F9" s="64"/>
      <c r="G9" s="64"/>
      <c r="H9" s="66"/>
      <c r="I9" s="326"/>
      <c r="J9" s="326"/>
      <c r="K9" s="1"/>
    </row>
    <row r="10" spans="2:11" ht="15" x14ac:dyDescent="0.2">
      <c r="B10" s="64" t="s">
        <v>68</v>
      </c>
      <c r="C10" s="64"/>
      <c r="D10" s="64"/>
      <c r="E10" s="64"/>
      <c r="F10" s="64"/>
      <c r="G10" s="64"/>
      <c r="H10" s="65"/>
      <c r="I10" s="326"/>
      <c r="J10" s="326"/>
      <c r="K10" s="1"/>
    </row>
    <row r="11" spans="2:11" ht="15" x14ac:dyDescent="0.2">
      <c r="B11" s="64" t="s">
        <v>65</v>
      </c>
      <c r="C11" s="64"/>
      <c r="D11" s="64"/>
      <c r="E11" s="64" t="s">
        <v>63</v>
      </c>
      <c r="F11" s="64"/>
      <c r="G11" s="64"/>
      <c r="H11" s="66">
        <v>36</v>
      </c>
      <c r="I11" s="325" t="s">
        <v>69</v>
      </c>
      <c r="J11" s="325"/>
      <c r="K11" s="1"/>
    </row>
    <row r="12" spans="2:11" ht="7.5" customHeight="1" x14ac:dyDescent="0.25">
      <c r="B12" s="62"/>
      <c r="C12" s="66"/>
      <c r="D12" s="64"/>
      <c r="E12" s="64"/>
      <c r="F12" s="64"/>
      <c r="G12" s="64"/>
      <c r="H12" s="66"/>
      <c r="I12" s="326"/>
      <c r="J12" s="326"/>
      <c r="K12" s="1"/>
    </row>
    <row r="13" spans="2:11" ht="15" x14ac:dyDescent="0.2">
      <c r="B13" s="64" t="s">
        <v>64</v>
      </c>
      <c r="C13" s="64"/>
      <c r="D13" s="64"/>
      <c r="E13" s="64"/>
      <c r="F13" s="64"/>
      <c r="G13" s="64"/>
      <c r="H13" s="65"/>
      <c r="I13" s="326"/>
      <c r="J13" s="326"/>
      <c r="K13" s="1"/>
    </row>
    <row r="14" spans="2:11" ht="15" x14ac:dyDescent="0.2">
      <c r="B14" s="64" t="s">
        <v>70</v>
      </c>
      <c r="C14" s="64"/>
      <c r="D14" s="64"/>
      <c r="E14" s="64" t="s">
        <v>66</v>
      </c>
      <c r="F14" s="64"/>
      <c r="G14" s="64"/>
      <c r="H14" s="66">
        <v>36</v>
      </c>
      <c r="I14" s="325" t="s">
        <v>69</v>
      </c>
      <c r="J14" s="325"/>
      <c r="K14" s="1"/>
    </row>
    <row r="15" spans="2:11" ht="9" customHeight="1" x14ac:dyDescent="0.25">
      <c r="B15" s="62"/>
      <c r="C15" s="64"/>
      <c r="D15" s="64"/>
      <c r="E15" s="64"/>
      <c r="F15" s="64"/>
      <c r="G15" s="64"/>
      <c r="H15" s="66"/>
      <c r="I15" s="326"/>
      <c r="J15" s="326"/>
      <c r="K15" s="1"/>
    </row>
    <row r="16" spans="2:11" ht="15" x14ac:dyDescent="0.2">
      <c r="B16" s="64" t="s">
        <v>68</v>
      </c>
      <c r="C16" s="64"/>
      <c r="D16" s="64"/>
      <c r="E16" s="64"/>
      <c r="F16" s="64"/>
      <c r="G16" s="64"/>
      <c r="H16" s="65"/>
      <c r="I16" s="326"/>
      <c r="J16" s="326"/>
      <c r="K16" s="1"/>
    </row>
    <row r="17" spans="2:11" ht="15" x14ac:dyDescent="0.2">
      <c r="B17" s="64" t="s">
        <v>70</v>
      </c>
      <c r="C17" s="64"/>
      <c r="D17" s="64"/>
      <c r="E17" s="64" t="s">
        <v>63</v>
      </c>
      <c r="F17" s="64"/>
      <c r="G17" s="64"/>
      <c r="H17" s="66">
        <v>36</v>
      </c>
      <c r="I17" s="325" t="s">
        <v>145</v>
      </c>
      <c r="J17" s="325"/>
      <c r="K17" s="1"/>
    </row>
    <row r="18" spans="2:11" ht="11.25" customHeight="1" x14ac:dyDescent="0.25">
      <c r="B18" s="62"/>
      <c r="C18" s="64"/>
      <c r="D18" s="64"/>
      <c r="E18" s="64"/>
      <c r="F18" s="64"/>
      <c r="G18" s="64"/>
      <c r="H18" s="66"/>
      <c r="I18" s="64"/>
      <c r="J18" s="64"/>
      <c r="K18" s="1"/>
    </row>
    <row r="19" spans="2:11" ht="15" x14ac:dyDescent="0.2">
      <c r="B19" s="67" t="s">
        <v>72</v>
      </c>
      <c r="C19" s="68"/>
      <c r="D19" s="68"/>
      <c r="E19" s="68"/>
      <c r="F19" s="68"/>
      <c r="G19" s="68"/>
      <c r="H19" s="69">
        <v>36</v>
      </c>
      <c r="I19" s="326">
        <v>6</v>
      </c>
      <c r="J19" s="326"/>
      <c r="K19" s="1"/>
    </row>
    <row r="20" spans="2:11" ht="7.5" customHeight="1" x14ac:dyDescent="0.25">
      <c r="B20" s="70"/>
      <c r="C20" s="68"/>
      <c r="D20" s="68"/>
      <c r="E20" s="68"/>
      <c r="F20" s="68"/>
      <c r="G20" s="68"/>
      <c r="H20" s="69"/>
      <c r="I20" s="64"/>
      <c r="J20" s="64"/>
      <c r="K20" s="1"/>
    </row>
    <row r="21" spans="2:11" ht="15" x14ac:dyDescent="0.2">
      <c r="B21" s="67" t="s">
        <v>73</v>
      </c>
      <c r="C21" s="68"/>
      <c r="D21" s="68"/>
      <c r="E21" s="68"/>
      <c r="F21" s="68"/>
      <c r="G21" s="68"/>
      <c r="H21" s="69">
        <v>36</v>
      </c>
      <c r="I21" s="326">
        <v>9</v>
      </c>
      <c r="J21" s="326"/>
      <c r="K21" s="1"/>
    </row>
    <row r="22" spans="2:11" ht="8.25" customHeight="1" x14ac:dyDescent="0.2">
      <c r="B22" s="67"/>
      <c r="C22" s="68"/>
      <c r="D22" s="68"/>
      <c r="E22" s="68"/>
      <c r="F22" s="68"/>
      <c r="G22" s="68"/>
      <c r="H22" s="69"/>
      <c r="I22" s="66"/>
      <c r="J22" s="66"/>
      <c r="K22" s="1"/>
    </row>
    <row r="23" spans="2:11" ht="15" x14ac:dyDescent="0.2">
      <c r="B23" s="67" t="s">
        <v>83</v>
      </c>
      <c r="C23" s="68"/>
      <c r="D23" s="68"/>
      <c r="E23" s="68"/>
      <c r="F23" s="68"/>
      <c r="G23" s="68"/>
      <c r="H23" s="69">
        <v>36</v>
      </c>
      <c r="I23" s="325" t="s">
        <v>84</v>
      </c>
      <c r="J23" s="325"/>
      <c r="K23" s="1"/>
    </row>
    <row r="24" spans="2:11" ht="8.25" customHeight="1" x14ac:dyDescent="0.2">
      <c r="B24" s="67"/>
      <c r="C24" s="68"/>
      <c r="D24" s="68"/>
      <c r="E24" s="68"/>
      <c r="F24" s="68"/>
      <c r="G24" s="68"/>
      <c r="H24" s="69"/>
      <c r="I24" s="66"/>
      <c r="J24" s="66"/>
      <c r="K24" s="1"/>
    </row>
    <row r="25" spans="2:11" ht="15" x14ac:dyDescent="0.2">
      <c r="B25" s="67" t="s">
        <v>85</v>
      </c>
      <c r="C25" s="68"/>
      <c r="D25" s="68"/>
      <c r="E25" s="68"/>
      <c r="F25" s="68"/>
      <c r="G25" s="68"/>
      <c r="H25" s="69">
        <v>36</v>
      </c>
      <c r="I25" s="326" t="s">
        <v>88</v>
      </c>
      <c r="J25" s="326"/>
      <c r="K25" s="1"/>
    </row>
    <row r="26" spans="2:11" ht="6.75" customHeight="1" x14ac:dyDescent="0.2">
      <c r="B26" s="67"/>
      <c r="C26" s="68"/>
      <c r="D26" s="68"/>
      <c r="E26" s="68"/>
      <c r="F26" s="68"/>
      <c r="G26" s="68"/>
      <c r="H26" s="69"/>
      <c r="I26" s="66"/>
      <c r="J26" s="66"/>
      <c r="K26" s="1"/>
    </row>
    <row r="27" spans="2:11" ht="15" x14ac:dyDescent="0.2">
      <c r="B27" s="67" t="s">
        <v>86</v>
      </c>
      <c r="C27" s="68"/>
      <c r="D27" s="68"/>
      <c r="E27" s="68"/>
      <c r="F27" s="68"/>
      <c r="G27" s="68"/>
      <c r="H27" s="69">
        <v>36</v>
      </c>
      <c r="I27" s="326" t="s">
        <v>89</v>
      </c>
      <c r="J27" s="326"/>
      <c r="K27" s="1"/>
    </row>
    <row r="28" spans="2:11" ht="8.25" customHeight="1" x14ac:dyDescent="0.2">
      <c r="B28" s="67"/>
      <c r="C28" s="68"/>
      <c r="D28" s="68"/>
      <c r="E28" s="68"/>
      <c r="F28" s="68"/>
      <c r="G28" s="68"/>
      <c r="H28" s="69"/>
      <c r="I28" s="66"/>
      <c r="J28" s="66"/>
      <c r="K28" s="1"/>
    </row>
    <row r="29" spans="2:11" ht="15" x14ac:dyDescent="0.2">
      <c r="B29" s="67" t="s">
        <v>87</v>
      </c>
      <c r="C29" s="68"/>
      <c r="D29" s="68"/>
      <c r="E29" s="68"/>
      <c r="F29" s="68"/>
      <c r="G29" s="68"/>
      <c r="H29" s="69">
        <v>36</v>
      </c>
      <c r="I29" s="326" t="s">
        <v>91</v>
      </c>
      <c r="J29" s="326"/>
      <c r="K29" s="1" t="s">
        <v>168</v>
      </c>
    </row>
    <row r="30" spans="2:11" ht="15" hidden="1" x14ac:dyDescent="0.2">
      <c r="B30" s="67"/>
      <c r="C30" s="68"/>
      <c r="D30" s="68"/>
      <c r="E30" s="68"/>
      <c r="F30" s="68"/>
      <c r="G30" s="68"/>
      <c r="H30" s="69"/>
      <c r="I30" s="66"/>
      <c r="J30" s="66"/>
      <c r="K30" s="1"/>
    </row>
    <row r="31" spans="2:11" ht="15" hidden="1" x14ac:dyDescent="0.2">
      <c r="B31" s="71"/>
      <c r="C31" s="64"/>
      <c r="D31" s="64"/>
      <c r="E31" s="64"/>
      <c r="F31" s="64"/>
      <c r="G31" s="64"/>
      <c r="H31" s="66"/>
      <c r="I31" s="325"/>
      <c r="J31" s="325"/>
      <c r="K31" s="1"/>
    </row>
    <row r="32" spans="2:11" ht="29.25" hidden="1" customHeight="1" x14ac:dyDescent="0.2">
      <c r="B32" s="72"/>
      <c r="C32" s="64"/>
      <c r="D32" s="64"/>
      <c r="E32" s="64"/>
      <c r="F32" s="64"/>
      <c r="G32" s="64"/>
      <c r="H32" s="66"/>
      <c r="I32" s="333"/>
      <c r="J32" s="333"/>
      <c r="K32" s="1"/>
    </row>
    <row r="33" spans="2:11" ht="15" hidden="1" x14ac:dyDescent="0.2">
      <c r="B33" s="71"/>
      <c r="C33" s="64"/>
      <c r="D33" s="64"/>
      <c r="E33" s="64"/>
      <c r="F33" s="64"/>
      <c r="G33" s="64"/>
      <c r="H33" s="66"/>
      <c r="I33" s="325"/>
      <c r="J33" s="325"/>
      <c r="K33" s="1"/>
    </row>
    <row r="34" spans="2:11" ht="0.75" hidden="1" customHeight="1" x14ac:dyDescent="0.25">
      <c r="B34" s="62"/>
      <c r="C34" s="64"/>
      <c r="D34" s="64"/>
      <c r="E34" s="64"/>
      <c r="F34" s="64"/>
      <c r="G34" s="64"/>
      <c r="H34" s="66"/>
      <c r="I34" s="325"/>
      <c r="J34" s="325"/>
      <c r="K34" s="1"/>
    </row>
    <row r="35" spans="2:11" ht="15.75" hidden="1" x14ac:dyDescent="0.25">
      <c r="B35" s="71"/>
      <c r="C35" s="63"/>
      <c r="D35" s="64"/>
      <c r="E35" s="64"/>
      <c r="F35" s="64"/>
      <c r="G35" s="64"/>
      <c r="H35" s="66"/>
      <c r="I35" s="325"/>
      <c r="J35" s="325"/>
      <c r="K35" s="1"/>
    </row>
    <row r="36" spans="2:11" ht="27" hidden="1" customHeight="1" x14ac:dyDescent="0.2">
      <c r="B36" s="73"/>
      <c r="C36" s="64"/>
      <c r="D36" s="64"/>
      <c r="E36" s="64"/>
      <c r="F36" s="64"/>
      <c r="G36" s="64"/>
      <c r="H36" s="66"/>
      <c r="I36" s="333"/>
      <c r="J36" s="333"/>
      <c r="K36" s="1"/>
    </row>
    <row r="37" spans="2:11" ht="15.75" hidden="1" x14ac:dyDescent="0.25">
      <c r="B37" s="62"/>
      <c r="C37" s="66"/>
      <c r="D37" s="64"/>
      <c r="E37" s="64"/>
      <c r="F37" s="64"/>
      <c r="G37" s="64"/>
      <c r="H37" s="66"/>
      <c r="I37" s="64"/>
      <c r="J37" s="64"/>
      <c r="K37" s="1"/>
    </row>
    <row r="38" spans="2:11" ht="15" hidden="1" x14ac:dyDescent="0.2">
      <c r="B38" s="71"/>
      <c r="C38" s="64"/>
      <c r="D38" s="64"/>
      <c r="E38" s="64"/>
      <c r="F38" s="64"/>
      <c r="G38" s="64"/>
      <c r="H38" s="66"/>
      <c r="I38" s="325"/>
      <c r="J38" s="325"/>
      <c r="K38" s="1"/>
    </row>
    <row r="39" spans="2:11" ht="15" hidden="1" x14ac:dyDescent="0.2">
      <c r="B39" s="64"/>
      <c r="C39" s="64"/>
      <c r="D39" s="64"/>
      <c r="E39" s="64"/>
      <c r="F39" s="64"/>
      <c r="G39" s="64"/>
      <c r="H39" s="66"/>
      <c r="I39" s="66"/>
      <c r="J39" s="74"/>
      <c r="K39" s="1"/>
    </row>
    <row r="40" spans="2:11" ht="15.75" hidden="1" x14ac:dyDescent="0.25">
      <c r="B40" s="62"/>
      <c r="C40" s="64"/>
      <c r="D40" s="64"/>
      <c r="E40" s="64"/>
      <c r="F40" s="64"/>
      <c r="G40" s="64"/>
      <c r="H40" s="66"/>
      <c r="I40" s="66"/>
      <c r="J40" s="74"/>
      <c r="K40" s="1"/>
    </row>
    <row r="41" spans="2:11" ht="15" hidden="1" x14ac:dyDescent="0.2">
      <c r="B41" s="71"/>
      <c r="C41" s="64"/>
      <c r="D41" s="64"/>
      <c r="E41" s="64"/>
      <c r="F41" s="64"/>
      <c r="G41" s="64"/>
      <c r="H41" s="66"/>
      <c r="I41" s="325"/>
      <c r="J41" s="325"/>
      <c r="K41" s="1"/>
    </row>
    <row r="42" spans="2:11" ht="15" hidden="1" x14ac:dyDescent="0.2">
      <c r="B42" s="71"/>
      <c r="C42" s="64"/>
      <c r="D42" s="64"/>
      <c r="E42" s="64"/>
      <c r="F42" s="64"/>
      <c r="G42" s="64"/>
      <c r="H42" s="66"/>
      <c r="I42" s="66"/>
      <c r="J42" s="74"/>
      <c r="K42" s="1"/>
    </row>
    <row r="43" spans="2:11" ht="15.75" x14ac:dyDescent="0.25">
      <c r="B43" s="62"/>
      <c r="C43" s="63"/>
      <c r="D43" s="64"/>
      <c r="E43" s="64"/>
      <c r="F43" s="64"/>
      <c r="G43" s="64"/>
      <c r="H43" s="66"/>
      <c r="I43" s="64"/>
      <c r="J43" s="64"/>
      <c r="K43" s="1"/>
    </row>
    <row r="44" spans="2:11" ht="15" x14ac:dyDescent="0.2">
      <c r="B44" s="71" t="s">
        <v>140</v>
      </c>
      <c r="C44" s="64"/>
      <c r="D44" s="64"/>
      <c r="E44" s="64" t="s">
        <v>71</v>
      </c>
      <c r="F44" s="64"/>
      <c r="G44" s="64"/>
      <c r="H44" s="66">
        <v>36</v>
      </c>
      <c r="I44" s="75" t="s">
        <v>144</v>
      </c>
      <c r="J44" s="75"/>
      <c r="K44" s="1"/>
    </row>
    <row r="45" spans="2:11" ht="15.75" x14ac:dyDescent="0.25">
      <c r="C45" s="63"/>
      <c r="D45" s="64"/>
      <c r="E45" s="64"/>
      <c r="F45" s="64"/>
      <c r="G45" s="64"/>
      <c r="H45" s="64"/>
      <c r="I45" s="75"/>
      <c r="J45" s="75"/>
      <c r="K45" s="1"/>
    </row>
    <row r="46" spans="2:11" ht="15.75" x14ac:dyDescent="0.25">
      <c r="B46" s="76" t="s">
        <v>90</v>
      </c>
      <c r="C46" s="63"/>
      <c r="D46" s="64"/>
      <c r="E46" s="64"/>
      <c r="F46" s="64"/>
      <c r="G46" s="64"/>
      <c r="H46" s="64"/>
      <c r="I46" s="75"/>
      <c r="J46" s="75"/>
      <c r="K46" s="1"/>
    </row>
    <row r="47" spans="2:11" ht="15.75" x14ac:dyDescent="0.25">
      <c r="B47" s="71"/>
      <c r="C47" s="63"/>
      <c r="D47" s="64"/>
      <c r="E47" s="64"/>
      <c r="F47" s="64"/>
      <c r="G47" s="64"/>
      <c r="H47" s="64"/>
      <c r="I47" s="75"/>
      <c r="J47" s="75"/>
      <c r="K47" s="1"/>
    </row>
    <row r="48" spans="2:11" ht="15.75" x14ac:dyDescent="0.25">
      <c r="B48" s="87" t="s">
        <v>142</v>
      </c>
      <c r="C48" s="63"/>
      <c r="D48" s="64"/>
      <c r="E48" s="64"/>
      <c r="F48" s="64"/>
      <c r="G48" s="64"/>
      <c r="H48" s="66" t="s">
        <v>58</v>
      </c>
      <c r="I48" s="75"/>
      <c r="J48" s="75"/>
      <c r="K48" s="1"/>
    </row>
    <row r="49" spans="2:12" ht="15.75" x14ac:dyDescent="0.25">
      <c r="B49" s="71" t="s">
        <v>282</v>
      </c>
      <c r="C49" s="63"/>
      <c r="D49" s="64"/>
      <c r="E49" s="64"/>
      <c r="F49" s="88"/>
      <c r="G49" s="88"/>
      <c r="H49" s="88">
        <f>13.39*1.022</f>
        <v>13.68458</v>
      </c>
      <c r="I49" s="71"/>
      <c r="K49" s="1"/>
    </row>
    <row r="50" spans="2:12" x14ac:dyDescent="0.2">
      <c r="K50" s="1"/>
    </row>
    <row r="51" spans="2:12" ht="17.25" customHeight="1" x14ac:dyDescent="0.25">
      <c r="B51" s="63" t="s">
        <v>283</v>
      </c>
      <c r="C51" s="77"/>
      <c r="D51" s="64"/>
      <c r="E51" s="1"/>
      <c r="F51" s="1"/>
      <c r="G51" s="1"/>
      <c r="H51" s="1"/>
      <c r="I51" s="64"/>
      <c r="J51" s="64"/>
      <c r="K51" s="1"/>
    </row>
    <row r="52" spans="2:12" ht="29.25" x14ac:dyDescent="0.2">
      <c r="B52" s="64" t="s">
        <v>132</v>
      </c>
      <c r="C52" s="77"/>
      <c r="D52" s="221" t="s">
        <v>299</v>
      </c>
      <c r="E52" s="222" t="s">
        <v>300</v>
      </c>
      <c r="F52" s="1"/>
      <c r="G52" s="1"/>
      <c r="H52" s="83" t="s">
        <v>133</v>
      </c>
      <c r="I52" s="78"/>
      <c r="J52" s="1"/>
      <c r="K52" s="1"/>
    </row>
    <row r="53" spans="2:12" ht="15" x14ac:dyDescent="0.2">
      <c r="B53" s="64"/>
      <c r="C53" s="64"/>
      <c r="D53" s="64"/>
      <c r="E53" s="1"/>
      <c r="F53" s="1"/>
      <c r="G53" s="1"/>
      <c r="H53" s="66" t="s">
        <v>58</v>
      </c>
      <c r="I53" s="1"/>
      <c r="J53" s="1"/>
      <c r="K53" s="1"/>
    </row>
    <row r="54" spans="2:12" ht="15" x14ac:dyDescent="0.2">
      <c r="B54" s="79" t="s">
        <v>134</v>
      </c>
      <c r="C54" s="1"/>
      <c r="D54" s="219">
        <v>26.6</v>
      </c>
      <c r="E54" s="1"/>
      <c r="F54" s="85">
        <v>134.08296190440001</v>
      </c>
      <c r="G54" s="113">
        <f>F54*1.01</f>
        <v>135.42379152344401</v>
      </c>
      <c r="H54" s="220">
        <f>G54*1.022</f>
        <v>138.40311493695978</v>
      </c>
      <c r="J54" s="1"/>
      <c r="K54" s="84"/>
      <c r="L54" s="86"/>
    </row>
    <row r="55" spans="2:12" ht="15" x14ac:dyDescent="0.2">
      <c r="B55" s="79" t="s">
        <v>135</v>
      </c>
      <c r="C55" s="1"/>
      <c r="D55" s="65">
        <v>27.43</v>
      </c>
      <c r="E55" s="65">
        <v>36.58</v>
      </c>
      <c r="F55" s="85">
        <v>138.16063587599999</v>
      </c>
      <c r="G55" s="113">
        <f>F55*1.01</f>
        <v>139.54224223475998</v>
      </c>
      <c r="H55" s="220">
        <f>G55*1.022</f>
        <v>142.6121715639247</v>
      </c>
      <c r="J55" s="1"/>
      <c r="K55" s="84"/>
      <c r="L55" s="86"/>
    </row>
    <row r="56" spans="2:12" ht="15" x14ac:dyDescent="0.2">
      <c r="B56" s="79" t="s">
        <v>136</v>
      </c>
      <c r="C56" s="1"/>
      <c r="D56" s="65">
        <v>28.26</v>
      </c>
      <c r="E56" s="65">
        <v>37.68</v>
      </c>
      <c r="F56" s="85">
        <v>142.3448264994</v>
      </c>
      <c r="G56" s="113">
        <f>F56*1.01</f>
        <v>143.76827476439399</v>
      </c>
      <c r="H56" s="220">
        <f>G56*1.022</f>
        <v>146.93117680921065</v>
      </c>
      <c r="K56" s="84"/>
      <c r="L56" s="86"/>
    </row>
    <row r="57" spans="2:12" ht="15" x14ac:dyDescent="0.2">
      <c r="B57" s="79" t="s">
        <v>137</v>
      </c>
      <c r="C57" s="1"/>
      <c r="D57" s="1"/>
      <c r="E57" s="1"/>
      <c r="F57" s="85">
        <v>184.21257341339998</v>
      </c>
      <c r="G57" s="113">
        <f>F57*1.01</f>
        <v>186.054699147534</v>
      </c>
      <c r="H57" s="220">
        <f>G57*1.022</f>
        <v>190.14790252877975</v>
      </c>
      <c r="K57" s="84"/>
      <c r="L57" s="86"/>
    </row>
    <row r="58" spans="2:12" ht="15" x14ac:dyDescent="0.2">
      <c r="B58" s="79" t="s">
        <v>138</v>
      </c>
      <c r="C58" s="1"/>
      <c r="D58" s="1"/>
      <c r="E58" s="1"/>
      <c r="F58" s="85">
        <v>189.77101999200002</v>
      </c>
      <c r="G58" s="113">
        <f>F58*1.01</f>
        <v>191.66873019192002</v>
      </c>
      <c r="H58" s="220">
        <f>G58*1.022</f>
        <v>195.88544225614226</v>
      </c>
      <c r="K58" s="84"/>
      <c r="L58" s="86"/>
    </row>
    <row r="59" spans="2:12" x14ac:dyDescent="0.2">
      <c r="B59" s="1"/>
      <c r="C59" s="1"/>
      <c r="D59" s="1"/>
      <c r="E59" s="1"/>
      <c r="F59" s="1"/>
      <c r="G59" s="1"/>
      <c r="H59" s="1"/>
    </row>
    <row r="60" spans="2:12" x14ac:dyDescent="0.2">
      <c r="B60" s="79" t="s">
        <v>141</v>
      </c>
      <c r="C60" s="1"/>
      <c r="D60" s="1"/>
      <c r="E60" s="1"/>
      <c r="F60" s="1"/>
      <c r="G60" s="1"/>
      <c r="H60" s="1"/>
    </row>
    <row r="61" spans="2:12" x14ac:dyDescent="0.2">
      <c r="B61" s="1" t="s">
        <v>139</v>
      </c>
      <c r="C61" s="1"/>
      <c r="D61" s="1"/>
      <c r="E61" s="1"/>
      <c r="F61" s="1"/>
      <c r="G61" s="1"/>
      <c r="H61" s="1"/>
    </row>
    <row r="63" spans="2:12" ht="13.5" thickBot="1" x14ac:dyDescent="0.25"/>
    <row r="64" spans="2:12" ht="15.75" x14ac:dyDescent="0.25">
      <c r="B64" s="227" t="s">
        <v>284</v>
      </c>
    </row>
    <row r="65" spans="2:2" x14ac:dyDescent="0.2">
      <c r="B65" s="228" t="s">
        <v>285</v>
      </c>
    </row>
    <row r="66" spans="2:2" x14ac:dyDescent="0.2">
      <c r="B66" s="228" t="s">
        <v>286</v>
      </c>
    </row>
    <row r="67" spans="2:2" x14ac:dyDescent="0.2">
      <c r="B67" s="228" t="s">
        <v>287</v>
      </c>
    </row>
    <row r="68" spans="2:2" x14ac:dyDescent="0.2">
      <c r="B68" s="229"/>
    </row>
    <row r="69" spans="2:2" ht="15.75" x14ac:dyDescent="0.25">
      <c r="B69" s="230" t="s">
        <v>288</v>
      </c>
    </row>
    <row r="70" spans="2:2" x14ac:dyDescent="0.2">
      <c r="B70" s="231" t="s">
        <v>289</v>
      </c>
    </row>
    <row r="71" spans="2:2" ht="13.5" thickBot="1" x14ac:dyDescent="0.25">
      <c r="B71" s="232" t="s">
        <v>290</v>
      </c>
    </row>
  </sheetData>
  <mergeCells count="29">
    <mergeCell ref="I36:J36"/>
    <mergeCell ref="I38:J38"/>
    <mergeCell ref="I41:J41"/>
    <mergeCell ref="I19:J19"/>
    <mergeCell ref="I21:J21"/>
    <mergeCell ref="I32:J32"/>
    <mergeCell ref="I33:J33"/>
    <mergeCell ref="I34:J34"/>
    <mergeCell ref="I35:J35"/>
    <mergeCell ref="I31:J31"/>
    <mergeCell ref="I25:J25"/>
    <mergeCell ref="I27:J27"/>
    <mergeCell ref="I29:J29"/>
    <mergeCell ref="I23:J23"/>
    <mergeCell ref="I3:J3"/>
    <mergeCell ref="I4:J4"/>
    <mergeCell ref="I5:J5"/>
    <mergeCell ref="I6:J6"/>
    <mergeCell ref="I16:J16"/>
    <mergeCell ref="I7:J7"/>
    <mergeCell ref="I8:J8"/>
    <mergeCell ref="I9:J9"/>
    <mergeCell ref="I17:J17"/>
    <mergeCell ref="I11:J11"/>
    <mergeCell ref="I10:J10"/>
    <mergeCell ref="I12:J12"/>
    <mergeCell ref="I13:J13"/>
    <mergeCell ref="I14:J14"/>
    <mergeCell ref="I15:J15"/>
  </mergeCells>
  <phoneticPr fontId="4" type="noConversion"/>
  <pageMargins left="0.33" right="0.21" top="0.41" bottom="0.45" header="0.22" footer="0.23"/>
  <pageSetup paperSize="9" scale="58" orientation="portrait" r:id="rId1"/>
  <headerFooter alignWithMargins="0">
    <oddFooter>&amp;L&amp;9&amp;Z&amp;F&amp;R&amp;D</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80"/>
  </sheetPr>
  <dimension ref="A1:J75"/>
  <sheetViews>
    <sheetView workbookViewId="0">
      <selection activeCell="H10" sqref="H10"/>
    </sheetView>
  </sheetViews>
  <sheetFormatPr defaultRowHeight="12.75" x14ac:dyDescent="0.2"/>
  <cols>
    <col min="1" max="1" width="9.140625" style="185" customWidth="1"/>
    <col min="2" max="2" width="25.140625" customWidth="1"/>
    <col min="3" max="3" width="18.7109375" bestFit="1" customWidth="1"/>
    <col min="4" max="4" width="16.28515625" customWidth="1"/>
    <col min="5" max="5" width="43" customWidth="1"/>
    <col min="6" max="6" width="4.42578125" customWidth="1"/>
  </cols>
  <sheetData>
    <row r="1" spans="1:5" s="242" customFormat="1" ht="18" x14ac:dyDescent="0.25">
      <c r="A1" s="235"/>
      <c r="B1" s="248" t="s">
        <v>201</v>
      </c>
      <c r="C1" s="249"/>
      <c r="D1" s="248"/>
      <c r="E1" s="235"/>
    </row>
    <row r="2" spans="1:5" ht="18" x14ac:dyDescent="0.25">
      <c r="A2" s="68"/>
      <c r="B2" s="188"/>
      <c r="C2" s="188"/>
      <c r="D2" s="188"/>
      <c r="E2" s="68"/>
    </row>
    <row r="3" spans="1:5" ht="15" x14ac:dyDescent="0.2">
      <c r="A3" s="68"/>
      <c r="B3" s="68" t="s">
        <v>203</v>
      </c>
      <c r="C3" s="68"/>
      <c r="D3" s="68"/>
      <c r="E3" s="68"/>
    </row>
    <row r="4" spans="1:5" ht="15" x14ac:dyDescent="0.2">
      <c r="A4" s="68"/>
      <c r="B4" s="68" t="s">
        <v>204</v>
      </c>
      <c r="C4" s="68"/>
      <c r="D4" s="68"/>
      <c r="E4" s="68"/>
    </row>
    <row r="5" spans="1:5" ht="15" x14ac:dyDescent="0.2">
      <c r="A5" s="68"/>
      <c r="B5" s="68" t="s">
        <v>207</v>
      </c>
      <c r="C5" s="68"/>
      <c r="D5" s="68"/>
      <c r="E5" s="68"/>
    </row>
    <row r="6" spans="1:5" ht="15" x14ac:dyDescent="0.2">
      <c r="A6" s="68"/>
      <c r="B6" s="68"/>
      <c r="C6" s="68"/>
      <c r="D6" s="68"/>
      <c r="E6" s="68"/>
    </row>
    <row r="7" spans="1:5" ht="15.75" x14ac:dyDescent="0.25">
      <c r="A7" s="68"/>
      <c r="B7" s="211" t="s">
        <v>209</v>
      </c>
      <c r="C7" s="211" t="s">
        <v>210</v>
      </c>
      <c r="D7" s="203" t="s">
        <v>211</v>
      </c>
      <c r="E7" s="203"/>
    </row>
    <row r="8" spans="1:5" ht="15.75" x14ac:dyDescent="0.25">
      <c r="A8" s="68"/>
      <c r="B8" s="211" t="s">
        <v>213</v>
      </c>
      <c r="C8" s="211" t="s">
        <v>214</v>
      </c>
      <c r="D8" s="203"/>
      <c r="E8" s="203"/>
    </row>
    <row r="9" spans="1:5" ht="15.75" x14ac:dyDescent="0.25">
      <c r="A9" s="68"/>
      <c r="B9" s="203"/>
      <c r="C9" s="211" t="s">
        <v>216</v>
      </c>
      <c r="D9" s="203"/>
      <c r="E9" s="203"/>
    </row>
    <row r="10" spans="1:5" ht="15.75" x14ac:dyDescent="0.25">
      <c r="A10" s="68"/>
      <c r="B10" s="212">
        <v>25</v>
      </c>
      <c r="C10" s="213">
        <v>1</v>
      </c>
      <c r="D10" s="214" t="s">
        <v>218</v>
      </c>
      <c r="E10" s="215"/>
    </row>
    <row r="11" spans="1:5" ht="15.75" x14ac:dyDescent="0.25">
      <c r="A11" s="68"/>
      <c r="B11" s="212">
        <v>26</v>
      </c>
      <c r="C11" s="213">
        <v>2</v>
      </c>
      <c r="D11" s="214" t="s">
        <v>218</v>
      </c>
      <c r="E11" s="216"/>
    </row>
    <row r="12" spans="1:5" ht="15.75" x14ac:dyDescent="0.25">
      <c r="A12" s="68"/>
      <c r="B12" s="212">
        <v>27</v>
      </c>
      <c r="C12" s="213">
        <v>3</v>
      </c>
      <c r="D12" s="214" t="s">
        <v>218</v>
      </c>
      <c r="E12" s="216"/>
    </row>
    <row r="13" spans="1:5" ht="15.75" x14ac:dyDescent="0.25">
      <c r="A13" s="68"/>
      <c r="B13" s="212">
        <v>28</v>
      </c>
      <c r="C13" s="213">
        <v>4</v>
      </c>
      <c r="D13" s="214" t="s">
        <v>218</v>
      </c>
      <c r="E13" s="216"/>
    </row>
    <row r="14" spans="1:5" ht="15.75" x14ac:dyDescent="0.25">
      <c r="A14" s="68"/>
      <c r="B14" s="212">
        <v>25</v>
      </c>
      <c r="C14" s="213">
        <v>5</v>
      </c>
      <c r="D14" s="214" t="s">
        <v>227</v>
      </c>
      <c r="E14" s="215"/>
    </row>
    <row r="15" spans="1:5" ht="15.75" x14ac:dyDescent="0.25">
      <c r="A15" s="68"/>
      <c r="B15" s="212">
        <v>26</v>
      </c>
      <c r="C15" s="213">
        <v>6</v>
      </c>
      <c r="D15" s="214" t="s">
        <v>227</v>
      </c>
      <c r="E15" s="216"/>
    </row>
    <row r="16" spans="1:5" ht="15.75" x14ac:dyDescent="0.25">
      <c r="A16" s="68"/>
      <c r="B16" s="212">
        <v>27</v>
      </c>
      <c r="C16" s="213">
        <v>7</v>
      </c>
      <c r="D16" s="214" t="s">
        <v>227</v>
      </c>
      <c r="E16" s="216"/>
    </row>
    <row r="17" spans="1:10" ht="15.75" x14ac:dyDescent="0.25">
      <c r="A17" s="68"/>
      <c r="B17" s="212">
        <v>28</v>
      </c>
      <c r="C17" s="213">
        <v>8</v>
      </c>
      <c r="D17" s="214" t="s">
        <v>227</v>
      </c>
      <c r="E17" s="216"/>
    </row>
    <row r="18" spans="1:10" ht="15.75" x14ac:dyDescent="0.25">
      <c r="A18" s="68"/>
      <c r="B18" s="212">
        <v>25</v>
      </c>
      <c r="C18" s="213">
        <v>9</v>
      </c>
      <c r="D18" s="216" t="s">
        <v>232</v>
      </c>
      <c r="E18" s="215" t="s">
        <v>233</v>
      </c>
    </row>
    <row r="19" spans="1:10" ht="15.75" x14ac:dyDescent="0.25">
      <c r="A19" s="68"/>
      <c r="B19" s="212">
        <v>26</v>
      </c>
      <c r="C19" s="213">
        <v>10</v>
      </c>
      <c r="D19" s="216" t="s">
        <v>232</v>
      </c>
      <c r="E19" s="216" t="s">
        <v>233</v>
      </c>
    </row>
    <row r="20" spans="1:10" ht="15.75" x14ac:dyDescent="0.25">
      <c r="A20" s="68"/>
      <c r="B20" s="212">
        <v>27</v>
      </c>
      <c r="C20" s="213">
        <v>11</v>
      </c>
      <c r="D20" s="216" t="s">
        <v>232</v>
      </c>
      <c r="E20" s="216" t="s">
        <v>233</v>
      </c>
    </row>
    <row r="21" spans="1:10" ht="15.75" x14ac:dyDescent="0.25">
      <c r="A21" s="68"/>
      <c r="B21" s="212">
        <v>28</v>
      </c>
      <c r="C21" s="213">
        <v>12</v>
      </c>
      <c r="D21" s="216" t="s">
        <v>232</v>
      </c>
      <c r="E21" s="216" t="s">
        <v>233</v>
      </c>
    </row>
    <row r="22" spans="1:10" ht="15" x14ac:dyDescent="0.2">
      <c r="A22" s="68"/>
      <c r="B22" s="193"/>
      <c r="C22" s="193"/>
      <c r="D22" s="193"/>
      <c r="E22" s="193"/>
    </row>
    <row r="23" spans="1:10" ht="15.75" x14ac:dyDescent="0.25">
      <c r="A23" s="68"/>
      <c r="B23" s="157"/>
      <c r="C23" s="158"/>
      <c r="D23" s="157"/>
      <c r="E23" s="159"/>
      <c r="F23" s="157"/>
      <c r="G23" s="159"/>
      <c r="H23" s="159"/>
      <c r="I23" s="159"/>
      <c r="J23" s="160"/>
    </row>
    <row r="24" spans="1:10" ht="16.5" thickBot="1" x14ac:dyDescent="0.3">
      <c r="A24" s="68"/>
      <c r="B24" s="157" t="s">
        <v>242</v>
      </c>
      <c r="C24" s="159"/>
      <c r="D24" s="159"/>
      <c r="E24" s="157" t="s">
        <v>243</v>
      </c>
      <c r="F24" s="161"/>
      <c r="G24" s="159"/>
      <c r="H24" s="162"/>
      <c r="I24" s="162"/>
      <c r="J24" s="160"/>
    </row>
    <row r="25" spans="1:10" ht="15.75" thickTop="1" x14ac:dyDescent="0.2">
      <c r="A25" s="68"/>
      <c r="B25" s="163">
        <v>0</v>
      </c>
      <c r="C25" s="164"/>
      <c r="D25" s="165">
        <v>0</v>
      </c>
      <c r="E25" s="166">
        <f>ROUND(B25*(1+('[1]Staffing Year 1'!$E$2/100)),0)</f>
        <v>0</v>
      </c>
      <c r="F25" s="167"/>
      <c r="G25" s="159"/>
      <c r="H25" s="168"/>
      <c r="I25" s="168"/>
      <c r="J25" s="160"/>
    </row>
    <row r="26" spans="1:10" ht="15" x14ac:dyDescent="0.2">
      <c r="A26" s="68"/>
      <c r="B26" s="169">
        <f>21978*1.022</f>
        <v>22461.516</v>
      </c>
      <c r="C26" s="170">
        <v>25</v>
      </c>
      <c r="D26" s="171">
        <v>1</v>
      </c>
      <c r="E26" s="169">
        <f>ROUND(B26*(1+('[1]Staffing Year 1'!$E$2/100)),0)</f>
        <v>22462</v>
      </c>
      <c r="F26" s="167"/>
      <c r="G26" s="168" t="s">
        <v>218</v>
      </c>
      <c r="H26" s="172"/>
      <c r="I26" s="159"/>
      <c r="J26" s="160"/>
    </row>
    <row r="27" spans="1:10" ht="15" x14ac:dyDescent="0.2">
      <c r="A27" s="68"/>
      <c r="B27" s="169">
        <f>22633*1.022</f>
        <v>23130.925999999999</v>
      </c>
      <c r="C27" s="170">
        <v>26</v>
      </c>
      <c r="D27" s="171">
        <v>2</v>
      </c>
      <c r="E27" s="169">
        <f>ROUND(B27*(1+('[1]Staffing Year 1'!$E$2/100)),0)</f>
        <v>23131</v>
      </c>
      <c r="F27" s="167"/>
      <c r="G27" s="168" t="s">
        <v>218</v>
      </c>
      <c r="H27" s="164"/>
      <c r="I27" s="159"/>
      <c r="J27" s="160"/>
    </row>
    <row r="28" spans="1:10" ht="15" x14ac:dyDescent="0.2">
      <c r="A28" s="68"/>
      <c r="B28" s="169">
        <f>23332*1.022</f>
        <v>23845.304</v>
      </c>
      <c r="C28" s="170">
        <v>27</v>
      </c>
      <c r="D28" s="171">
        <v>3</v>
      </c>
      <c r="E28" s="169">
        <f>ROUND(B28*(1+('[1]Staffing Year 1'!$E$2/100)),0)</f>
        <v>23845</v>
      </c>
      <c r="F28" s="167"/>
      <c r="G28" s="168" t="s">
        <v>218</v>
      </c>
      <c r="H28" s="164"/>
      <c r="I28" s="159"/>
      <c r="J28" s="160"/>
    </row>
    <row r="29" spans="1:10" ht="15.75" thickBot="1" x14ac:dyDescent="0.25">
      <c r="A29" s="68"/>
      <c r="B29" s="169">
        <f>24035*1.022</f>
        <v>24563.77</v>
      </c>
      <c r="C29" s="173">
        <v>28</v>
      </c>
      <c r="D29" s="174">
        <v>4</v>
      </c>
      <c r="E29" s="169">
        <f>ROUND(B29*(1+('[1]Staffing Year 1'!$E$2/100)),0)</f>
        <v>24564</v>
      </c>
      <c r="F29" s="175"/>
      <c r="G29" s="176" t="s">
        <v>218</v>
      </c>
      <c r="H29" s="177"/>
      <c r="I29" s="159"/>
      <c r="J29" s="160"/>
    </row>
    <row r="30" spans="1:10" ht="15.75" thickTop="1" x14ac:dyDescent="0.2">
      <c r="A30" s="68"/>
      <c r="B30" s="169">
        <f>22023*1.022</f>
        <v>22507.506000000001</v>
      </c>
      <c r="C30" s="170">
        <v>25</v>
      </c>
      <c r="D30" s="171">
        <v>5</v>
      </c>
      <c r="E30" s="169">
        <f>ROUND(B30*(1+('[1]Staffing Year 1'!$E$2/100)),0)</f>
        <v>22508</v>
      </c>
      <c r="F30" s="167"/>
      <c r="G30" s="168" t="s">
        <v>227</v>
      </c>
      <c r="H30" s="172"/>
      <c r="I30" s="159"/>
      <c r="J30" s="160"/>
    </row>
    <row r="31" spans="1:10" ht="15" x14ac:dyDescent="0.2">
      <c r="A31" s="68"/>
      <c r="B31" s="169">
        <f>22680*1.022</f>
        <v>23178.959999999999</v>
      </c>
      <c r="C31" s="170">
        <v>26</v>
      </c>
      <c r="D31" s="171">
        <v>6</v>
      </c>
      <c r="E31" s="169">
        <f>ROUND(B31*(1+('[1]Staffing Year 1'!$E$2/100)),0)</f>
        <v>23179</v>
      </c>
      <c r="F31" s="167"/>
      <c r="G31" s="168" t="s">
        <v>227</v>
      </c>
      <c r="H31" s="164"/>
      <c r="I31" s="159"/>
      <c r="J31" s="160"/>
    </row>
    <row r="32" spans="1:10" ht="15" x14ac:dyDescent="0.2">
      <c r="A32" s="68"/>
      <c r="B32" s="169">
        <f>23379*1.022</f>
        <v>23893.338</v>
      </c>
      <c r="C32" s="170">
        <v>27</v>
      </c>
      <c r="D32" s="171">
        <v>7</v>
      </c>
      <c r="E32" s="169">
        <f>ROUND(B32*(1+('[1]Staffing Year 1'!$E$2/100)),0)</f>
        <v>23893</v>
      </c>
      <c r="F32" s="167"/>
      <c r="G32" s="168" t="s">
        <v>227</v>
      </c>
      <c r="H32" s="164"/>
      <c r="I32" s="159"/>
      <c r="J32" s="160"/>
    </row>
    <row r="33" spans="1:10" ht="15.75" thickBot="1" x14ac:dyDescent="0.25">
      <c r="A33" s="68"/>
      <c r="B33" s="169">
        <f>24084*1.022</f>
        <v>24613.848000000002</v>
      </c>
      <c r="C33" s="173">
        <v>28</v>
      </c>
      <c r="D33" s="171">
        <v>8</v>
      </c>
      <c r="E33" s="169">
        <f>ROUND(B33*(1+('[1]Staffing Year 1'!$E$2/100)),0)</f>
        <v>24614</v>
      </c>
      <c r="F33" s="167"/>
      <c r="G33" s="168" t="s">
        <v>227</v>
      </c>
      <c r="H33" s="164"/>
      <c r="I33" s="159"/>
      <c r="J33" s="160"/>
    </row>
    <row r="34" spans="1:10" ht="15.75" thickTop="1" x14ac:dyDescent="0.2">
      <c r="A34" s="68"/>
      <c r="B34" s="169">
        <f>22203*1.022</f>
        <v>22691.466</v>
      </c>
      <c r="C34" s="170">
        <v>25</v>
      </c>
      <c r="D34" s="171">
        <v>9</v>
      </c>
      <c r="E34" s="169">
        <f>ROUND(B34*(1+('[1]Staffing Year 1'!$E$2/100)),0)</f>
        <v>22691</v>
      </c>
      <c r="F34" s="167"/>
      <c r="G34" s="164" t="s">
        <v>232</v>
      </c>
      <c r="H34" s="172" t="s">
        <v>254</v>
      </c>
      <c r="I34" s="159"/>
      <c r="J34" s="160"/>
    </row>
    <row r="35" spans="1:10" ht="15" x14ac:dyDescent="0.2">
      <c r="A35" s="68"/>
      <c r="B35" s="169">
        <f>22864*1.022</f>
        <v>23367.008000000002</v>
      </c>
      <c r="C35" s="170">
        <v>26</v>
      </c>
      <c r="D35" s="171">
        <v>10</v>
      </c>
      <c r="E35" s="169">
        <f>ROUND(B35*(1+('[1]Staffing Year 1'!$E$2/100)),0)</f>
        <v>23367</v>
      </c>
      <c r="F35" s="167"/>
      <c r="G35" s="164" t="s">
        <v>232</v>
      </c>
      <c r="H35" s="172" t="s">
        <v>254</v>
      </c>
      <c r="I35" s="159"/>
      <c r="J35" s="160"/>
    </row>
    <row r="36" spans="1:10" ht="15" x14ac:dyDescent="0.2">
      <c r="A36" s="68"/>
      <c r="B36" s="169">
        <f>23570*1.022</f>
        <v>24088.54</v>
      </c>
      <c r="C36" s="170">
        <v>27</v>
      </c>
      <c r="D36" s="171">
        <v>11</v>
      </c>
      <c r="E36" s="169">
        <f>ROUND(B36*(1+('[1]Staffing Year 1'!$E$2/100)),0)</f>
        <v>24089</v>
      </c>
      <c r="F36" s="167"/>
      <c r="G36" s="164" t="s">
        <v>232</v>
      </c>
      <c r="H36" s="172" t="s">
        <v>254</v>
      </c>
      <c r="I36" s="159"/>
      <c r="J36" s="160"/>
    </row>
    <row r="37" spans="1:10" ht="15" x14ac:dyDescent="0.2">
      <c r="A37" s="68"/>
      <c r="B37" s="169">
        <f>24281*1.022</f>
        <v>24815.182000000001</v>
      </c>
      <c r="C37" s="170">
        <v>28</v>
      </c>
      <c r="D37" s="171">
        <v>12</v>
      </c>
      <c r="E37" s="169">
        <f>ROUND(B37*(1+('[1]Staffing Year 1'!$E$2/100)),0)</f>
        <v>24815</v>
      </c>
      <c r="F37" s="167"/>
      <c r="G37" s="164" t="s">
        <v>232</v>
      </c>
      <c r="H37" s="172" t="s">
        <v>254</v>
      </c>
      <c r="I37" s="159"/>
      <c r="J37" s="160"/>
    </row>
    <row r="38" spans="1:10" ht="15.75" thickBot="1" x14ac:dyDescent="0.25">
      <c r="A38" s="68"/>
      <c r="B38" s="173">
        <v>0</v>
      </c>
      <c r="C38" s="164"/>
      <c r="D38" s="178">
        <v>0</v>
      </c>
      <c r="E38" s="179">
        <f>ROUND(B38*(1+('[1]Staffing Year 1'!$E$2/100)),0)</f>
        <v>0</v>
      </c>
      <c r="F38" s="167"/>
      <c r="G38" s="159"/>
      <c r="H38" s="164"/>
      <c r="I38" s="164">
        <v>0</v>
      </c>
      <c r="J38" s="160"/>
    </row>
    <row r="39" spans="1:10" ht="15.75" thickTop="1" x14ac:dyDescent="0.2">
      <c r="A39" s="68"/>
      <c r="B39" s="159"/>
      <c r="C39" s="159"/>
      <c r="D39" s="159"/>
      <c r="E39" s="159"/>
      <c r="F39" s="159"/>
      <c r="G39" s="159"/>
      <c r="H39" s="159"/>
      <c r="I39" s="159"/>
      <c r="J39" s="160"/>
    </row>
    <row r="40" spans="1:10" ht="15" x14ac:dyDescent="0.2">
      <c r="A40" s="68"/>
      <c r="B40" s="159"/>
      <c r="C40" s="159"/>
      <c r="D40" s="159"/>
      <c r="E40" s="159"/>
      <c r="F40" s="159"/>
      <c r="G40" s="159"/>
      <c r="H40" s="159"/>
      <c r="I40" s="159"/>
      <c r="J40" s="160"/>
    </row>
    <row r="41" spans="1:10" ht="15" x14ac:dyDescent="0.2">
      <c r="A41" s="68"/>
      <c r="B41" s="68"/>
      <c r="C41" s="68"/>
      <c r="D41" s="68"/>
      <c r="E41" s="68"/>
    </row>
    <row r="42" spans="1:10" ht="15" x14ac:dyDescent="0.2">
      <c r="A42" s="68"/>
      <c r="B42" s="68"/>
      <c r="C42" s="68"/>
      <c r="D42" s="68"/>
      <c r="E42" s="68"/>
    </row>
    <row r="43" spans="1:10" ht="15" x14ac:dyDescent="0.2">
      <c r="A43" s="68"/>
      <c r="B43" s="68"/>
      <c r="C43" s="68"/>
      <c r="D43" s="68"/>
      <c r="E43" s="68"/>
    </row>
    <row r="44" spans="1:10" ht="15" x14ac:dyDescent="0.2">
      <c r="A44" s="68"/>
      <c r="B44" s="68"/>
      <c r="C44" s="68"/>
      <c r="D44" s="68"/>
      <c r="E44" s="68"/>
    </row>
    <row r="45" spans="1:10" ht="15" x14ac:dyDescent="0.2">
      <c r="A45" s="68"/>
      <c r="B45" s="68"/>
      <c r="C45" s="68"/>
      <c r="D45" s="68"/>
      <c r="E45" s="68"/>
    </row>
    <row r="46" spans="1:10" ht="15" x14ac:dyDescent="0.2">
      <c r="A46" s="68"/>
      <c r="B46" s="68"/>
      <c r="C46" s="68"/>
      <c r="D46" s="68"/>
      <c r="E46" s="68"/>
    </row>
    <row r="47" spans="1:10" ht="15" x14ac:dyDescent="0.2">
      <c r="A47" s="68"/>
      <c r="B47" s="68"/>
      <c r="C47" s="68"/>
      <c r="D47" s="68"/>
      <c r="E47" s="68"/>
    </row>
    <row r="48" spans="1:10" ht="15" x14ac:dyDescent="0.2">
      <c r="A48" s="68"/>
      <c r="B48" s="68"/>
      <c r="C48" s="68"/>
      <c r="D48" s="68"/>
      <c r="E48" s="68"/>
    </row>
    <row r="49" spans="1:5" ht="15" x14ac:dyDescent="0.2">
      <c r="A49" s="68"/>
      <c r="B49" s="68"/>
      <c r="C49" s="68"/>
      <c r="D49" s="68"/>
      <c r="E49" s="68"/>
    </row>
    <row r="50" spans="1:5" ht="15" x14ac:dyDescent="0.2">
      <c r="A50" s="68"/>
      <c r="B50" s="68"/>
      <c r="C50" s="68"/>
      <c r="D50" s="68"/>
      <c r="E50" s="68"/>
    </row>
    <row r="51" spans="1:5" ht="15" x14ac:dyDescent="0.2">
      <c r="A51" s="68"/>
      <c r="B51" s="68"/>
      <c r="C51" s="68"/>
      <c r="D51" s="68"/>
      <c r="E51" s="68"/>
    </row>
    <row r="52" spans="1:5" ht="15" x14ac:dyDescent="0.2">
      <c r="A52" s="68"/>
      <c r="B52" s="68"/>
      <c r="C52" s="68"/>
      <c r="D52" s="68"/>
      <c r="E52" s="68"/>
    </row>
    <row r="53" spans="1:5" ht="15" x14ac:dyDescent="0.2">
      <c r="A53" s="68"/>
      <c r="B53" s="68"/>
      <c r="C53" s="68"/>
      <c r="D53" s="68"/>
      <c r="E53" s="68"/>
    </row>
    <row r="54" spans="1:5" ht="15" x14ac:dyDescent="0.2">
      <c r="A54" s="68"/>
      <c r="B54" s="68"/>
      <c r="C54" s="68"/>
      <c r="D54" s="68"/>
      <c r="E54" s="68"/>
    </row>
    <row r="55" spans="1:5" ht="15" x14ac:dyDescent="0.2">
      <c r="A55" s="68"/>
      <c r="B55" s="68"/>
      <c r="C55" s="68"/>
      <c r="D55" s="68"/>
      <c r="E55" s="68"/>
    </row>
    <row r="56" spans="1:5" ht="15" x14ac:dyDescent="0.2">
      <c r="A56" s="68"/>
      <c r="B56" s="68"/>
      <c r="C56" s="68"/>
      <c r="D56" s="68"/>
      <c r="E56" s="68"/>
    </row>
    <row r="57" spans="1:5" ht="15" x14ac:dyDescent="0.2">
      <c r="A57" s="68"/>
      <c r="B57" s="68"/>
      <c r="C57" s="68"/>
      <c r="D57" s="68"/>
      <c r="E57" s="68"/>
    </row>
    <row r="58" spans="1:5" ht="15" x14ac:dyDescent="0.2">
      <c r="A58" s="68"/>
      <c r="B58" s="68"/>
      <c r="C58" s="68"/>
      <c r="D58" s="68"/>
      <c r="E58" s="68"/>
    </row>
    <row r="59" spans="1:5" ht="15" x14ac:dyDescent="0.2">
      <c r="A59" s="68"/>
      <c r="B59" s="68"/>
      <c r="C59" s="68"/>
      <c r="D59" s="68"/>
      <c r="E59" s="68"/>
    </row>
    <row r="60" spans="1:5" ht="15" x14ac:dyDescent="0.2">
      <c r="A60" s="68"/>
      <c r="B60" s="68"/>
      <c r="C60" s="68"/>
      <c r="D60" s="68"/>
      <c r="E60" s="68"/>
    </row>
    <row r="61" spans="1:5" ht="15" x14ac:dyDescent="0.2">
      <c r="A61" s="68"/>
      <c r="B61" s="68"/>
      <c r="C61" s="68"/>
      <c r="D61" s="68"/>
      <c r="E61" s="68"/>
    </row>
    <row r="62" spans="1:5" ht="15" x14ac:dyDescent="0.2">
      <c r="A62" s="68"/>
      <c r="B62" s="68"/>
      <c r="C62" s="68"/>
      <c r="D62" s="68"/>
      <c r="E62" s="68"/>
    </row>
    <row r="63" spans="1:5" ht="15" x14ac:dyDescent="0.2">
      <c r="A63" s="68"/>
      <c r="B63" s="68"/>
      <c r="C63" s="68"/>
      <c r="D63" s="68"/>
      <c r="E63" s="68"/>
    </row>
    <row r="64" spans="1:5" ht="15" x14ac:dyDescent="0.2">
      <c r="A64" s="68"/>
      <c r="B64" s="68"/>
      <c r="C64" s="68"/>
      <c r="D64" s="68"/>
      <c r="E64" s="68"/>
    </row>
    <row r="65" spans="1:5" ht="15" x14ac:dyDescent="0.2">
      <c r="A65" s="68"/>
      <c r="B65" s="68"/>
      <c r="C65" s="68"/>
      <c r="D65" s="68"/>
      <c r="E65" s="68"/>
    </row>
    <row r="66" spans="1:5" ht="15" x14ac:dyDescent="0.2">
      <c r="A66" s="68"/>
      <c r="B66" s="68"/>
      <c r="C66" s="68"/>
      <c r="D66" s="68"/>
      <c r="E66" s="68"/>
    </row>
    <row r="67" spans="1:5" ht="15" x14ac:dyDescent="0.2">
      <c r="A67" s="68"/>
      <c r="B67" s="68"/>
      <c r="C67" s="68"/>
      <c r="D67" s="68"/>
      <c r="E67" s="68"/>
    </row>
    <row r="68" spans="1:5" ht="15" x14ac:dyDescent="0.2">
      <c r="A68" s="68"/>
      <c r="B68" s="68"/>
      <c r="C68" s="68"/>
      <c r="D68" s="68"/>
      <c r="E68" s="68"/>
    </row>
    <row r="69" spans="1:5" ht="15" x14ac:dyDescent="0.2">
      <c r="A69" s="68"/>
      <c r="B69" s="68"/>
      <c r="C69" s="68"/>
      <c r="D69" s="68"/>
      <c r="E69" s="68"/>
    </row>
    <row r="70" spans="1:5" ht="15" x14ac:dyDescent="0.2">
      <c r="A70" s="68"/>
      <c r="B70" s="68"/>
      <c r="C70" s="68"/>
      <c r="D70" s="68"/>
      <c r="E70" s="68"/>
    </row>
    <row r="71" spans="1:5" ht="15" x14ac:dyDescent="0.2">
      <c r="A71" s="68"/>
      <c r="B71" s="68"/>
      <c r="C71" s="68"/>
      <c r="D71" s="68"/>
      <c r="E71" s="68"/>
    </row>
    <row r="72" spans="1:5" ht="15" x14ac:dyDescent="0.2">
      <c r="A72" s="68"/>
      <c r="B72" s="68"/>
      <c r="C72" s="68"/>
      <c r="D72" s="68"/>
      <c r="E72" s="68"/>
    </row>
    <row r="73" spans="1:5" s="185" customFormat="1" ht="15" x14ac:dyDescent="0.2">
      <c r="A73" s="68"/>
      <c r="B73" s="68"/>
      <c r="C73" s="68"/>
      <c r="D73" s="68"/>
      <c r="E73" s="68"/>
    </row>
    <row r="74" spans="1:5" s="185" customFormat="1" ht="15" x14ac:dyDescent="0.2">
      <c r="A74" s="68"/>
      <c r="B74" s="68"/>
      <c r="C74" s="68"/>
      <c r="D74" s="68"/>
      <c r="E74" s="68"/>
    </row>
    <row r="75" spans="1:5" s="185" customFormat="1" x14ac:dyDescent="0.2"/>
  </sheetData>
  <pageMargins left="0.70866141732283472" right="0.70866141732283472" top="0.74803149606299213" bottom="0.74803149606299213" header="0.31496062992125984" footer="0.31496062992125984"/>
  <pageSetup paperSize="9" scale="8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45"/>
  <sheetViews>
    <sheetView workbookViewId="0">
      <selection activeCell="A28" sqref="A28:J28"/>
    </sheetView>
  </sheetViews>
  <sheetFormatPr defaultRowHeight="12.75" x14ac:dyDescent="0.2"/>
  <cols>
    <col min="2" max="2" width="10.85546875" customWidth="1"/>
    <col min="4" max="4" width="24.28515625" customWidth="1"/>
    <col min="5" max="5" width="22.28515625" customWidth="1"/>
    <col min="6" max="6" width="26" customWidth="1"/>
  </cols>
  <sheetData>
    <row r="1" spans="1:13" s="242" customFormat="1" ht="15.75" x14ac:dyDescent="0.25">
      <c r="A1" s="338" t="s">
        <v>146</v>
      </c>
      <c r="B1" s="338"/>
      <c r="C1" s="338"/>
      <c r="D1" s="338"/>
      <c r="E1" s="338"/>
      <c r="L1" s="252">
        <v>1.01</v>
      </c>
    </row>
    <row r="2" spans="1:13" ht="15.75" x14ac:dyDescent="0.25">
      <c r="A2" s="62"/>
    </row>
    <row r="3" spans="1:13" ht="35.25" customHeight="1" x14ac:dyDescent="0.2">
      <c r="A3" s="311" t="s">
        <v>169</v>
      </c>
      <c r="B3" s="311"/>
      <c r="C3" s="311"/>
      <c r="D3" s="311"/>
      <c r="E3" s="311"/>
      <c r="F3" s="311"/>
      <c r="G3" s="311"/>
      <c r="H3" s="311"/>
      <c r="I3" s="311"/>
      <c r="J3" s="311"/>
      <c r="K3" s="95"/>
      <c r="L3" s="95"/>
      <c r="M3" s="95"/>
    </row>
    <row r="4" spans="1:13" ht="15" x14ac:dyDescent="0.2">
      <c r="A4" s="64"/>
    </row>
    <row r="5" spans="1:13" ht="15.75" x14ac:dyDescent="0.25">
      <c r="A5" s="63" t="s">
        <v>147</v>
      </c>
    </row>
    <row r="6" spans="1:13" ht="62.25" customHeight="1" x14ac:dyDescent="0.2">
      <c r="A6" s="311" t="s">
        <v>178</v>
      </c>
      <c r="B6" s="311"/>
      <c r="C6" s="311"/>
      <c r="D6" s="311"/>
      <c r="E6" s="311"/>
      <c r="F6" s="311"/>
      <c r="G6" s="311"/>
      <c r="H6" s="311"/>
      <c r="I6" s="311"/>
      <c r="J6" s="311"/>
      <c r="K6" s="95"/>
      <c r="L6" s="95"/>
      <c r="M6" s="95"/>
    </row>
    <row r="7" spans="1:13" ht="15" x14ac:dyDescent="0.2">
      <c r="A7" s="64"/>
    </row>
    <row r="8" spans="1:13" ht="15" x14ac:dyDescent="0.2">
      <c r="A8" s="316" t="s">
        <v>148</v>
      </c>
      <c r="B8" s="316"/>
      <c r="C8" s="316"/>
    </row>
    <row r="9" spans="1:13" ht="15" x14ac:dyDescent="0.2">
      <c r="A9" s="316" t="s">
        <v>179</v>
      </c>
      <c r="B9" s="316"/>
      <c r="C9" s="316"/>
      <c r="D9" s="316"/>
      <c r="E9" s="316"/>
      <c r="F9" s="316"/>
    </row>
    <row r="10" spans="1:13" ht="15" x14ac:dyDescent="0.2">
      <c r="A10" s="311" t="s">
        <v>176</v>
      </c>
      <c r="B10" s="311"/>
      <c r="C10" s="311"/>
      <c r="D10" s="311"/>
      <c r="E10" s="311"/>
      <c r="F10" s="311"/>
      <c r="G10" s="311"/>
      <c r="H10" s="311"/>
      <c r="I10" s="311"/>
      <c r="J10" s="311"/>
      <c r="K10" s="95"/>
      <c r="L10" s="95"/>
      <c r="M10" s="95"/>
    </row>
    <row r="11" spans="1:13" ht="15" x14ac:dyDescent="0.2">
      <c r="A11" s="316" t="s">
        <v>149</v>
      </c>
      <c r="B11" s="316"/>
      <c r="C11" s="316"/>
      <c r="D11" s="316"/>
      <c r="E11" s="316"/>
      <c r="F11" s="316"/>
      <c r="G11" s="316"/>
      <c r="H11" s="316"/>
      <c r="I11" s="316"/>
      <c r="J11" s="316"/>
      <c r="K11" s="96"/>
      <c r="L11" s="96"/>
      <c r="M11" s="96"/>
    </row>
    <row r="12" spans="1:13" ht="15" x14ac:dyDescent="0.2">
      <c r="A12" s="316" t="s">
        <v>150</v>
      </c>
      <c r="B12" s="316"/>
      <c r="C12" s="316"/>
      <c r="D12" s="316"/>
      <c r="E12" s="316"/>
      <c r="F12" s="316"/>
      <c r="G12" s="316"/>
      <c r="H12" s="316"/>
      <c r="I12" s="316"/>
      <c r="J12" s="316"/>
      <c r="K12" s="96"/>
      <c r="L12" s="96"/>
      <c r="M12" s="96"/>
    </row>
    <row r="13" spans="1:13" ht="15" x14ac:dyDescent="0.2">
      <c r="A13" s="89"/>
    </row>
    <row r="14" spans="1:13" ht="33" customHeight="1" x14ac:dyDescent="0.2">
      <c r="A14" s="311" t="s">
        <v>180</v>
      </c>
      <c r="B14" s="311"/>
      <c r="C14" s="311"/>
      <c r="D14" s="311"/>
      <c r="E14" s="311"/>
      <c r="F14" s="311"/>
      <c r="G14" s="311"/>
      <c r="H14" s="311"/>
      <c r="I14" s="311"/>
      <c r="J14" s="311"/>
      <c r="K14" s="95"/>
      <c r="L14" s="95"/>
      <c r="M14" s="95"/>
    </row>
    <row r="15" spans="1:13" ht="15.75" thickBot="1" x14ac:dyDescent="0.25">
      <c r="A15" s="72"/>
      <c r="B15" s="72"/>
      <c r="C15" s="72"/>
      <c r="D15" s="72"/>
      <c r="E15" s="72"/>
      <c r="F15" s="72"/>
      <c r="G15" s="72"/>
      <c r="H15" s="72"/>
      <c r="I15" s="72"/>
      <c r="J15" s="72"/>
      <c r="K15" s="95"/>
      <c r="L15" s="95"/>
      <c r="M15" s="95"/>
    </row>
    <row r="16" spans="1:13" ht="16.5" thickBot="1" x14ac:dyDescent="0.3">
      <c r="A16" s="314">
        <v>1</v>
      </c>
      <c r="B16" s="315"/>
      <c r="C16" s="115"/>
      <c r="D16" s="114">
        <v>2</v>
      </c>
      <c r="E16" s="117">
        <v>3</v>
      </c>
      <c r="F16" s="117">
        <v>4</v>
      </c>
    </row>
    <row r="17" spans="1:10" ht="32.25" thickBot="1" x14ac:dyDescent="0.25">
      <c r="A17" s="312" t="s">
        <v>174</v>
      </c>
      <c r="B17" s="313"/>
      <c r="C17" s="98" t="s">
        <v>175</v>
      </c>
      <c r="D17" s="99"/>
      <c r="E17" s="99"/>
      <c r="F17" s="116"/>
    </row>
    <row r="18" spans="1:10" ht="16.5" thickBot="1" x14ac:dyDescent="0.25">
      <c r="A18" s="90"/>
      <c r="B18" s="91"/>
      <c r="C18" s="98"/>
      <c r="D18" s="99" t="s">
        <v>151</v>
      </c>
      <c r="E18" s="106" t="s">
        <v>152</v>
      </c>
      <c r="F18" s="107" t="s">
        <v>153</v>
      </c>
    </row>
    <row r="19" spans="1:10" ht="15.75" x14ac:dyDescent="0.2">
      <c r="A19" s="334" t="s">
        <v>154</v>
      </c>
      <c r="B19" s="334" t="s">
        <v>155</v>
      </c>
      <c r="C19" s="336" t="s">
        <v>154</v>
      </c>
      <c r="D19" s="100" t="s">
        <v>156</v>
      </c>
      <c r="E19" s="309" t="s">
        <v>158</v>
      </c>
      <c r="F19" s="318" t="s">
        <v>159</v>
      </c>
    </row>
    <row r="20" spans="1:10" ht="32.25" thickBot="1" x14ac:dyDescent="0.25">
      <c r="A20" s="335"/>
      <c r="B20" s="335"/>
      <c r="C20" s="337"/>
      <c r="D20" s="101" t="s">
        <v>157</v>
      </c>
      <c r="E20" s="310"/>
      <c r="F20" s="319"/>
    </row>
    <row r="21" spans="1:10" ht="15.75" thickBot="1" x14ac:dyDescent="0.25">
      <c r="A21" s="154">
        <v>17</v>
      </c>
      <c r="B21" s="155">
        <v>18399</v>
      </c>
      <c r="C21" s="156">
        <v>25</v>
      </c>
      <c r="D21" s="105">
        <f>21983*L1</f>
        <v>22202.83</v>
      </c>
      <c r="E21" s="105">
        <f>21805*L1</f>
        <v>22023.05</v>
      </c>
      <c r="F21" s="105">
        <f>21760*L1</f>
        <v>21977.599999999999</v>
      </c>
    </row>
    <row r="22" spans="1:10" ht="15.75" thickBot="1" x14ac:dyDescent="0.25">
      <c r="A22" s="154">
        <v>18</v>
      </c>
      <c r="B22" s="155">
        <v>18729</v>
      </c>
      <c r="C22" s="156">
        <v>26</v>
      </c>
      <c r="D22" s="105">
        <f>22638*L1</f>
        <v>22864.38</v>
      </c>
      <c r="E22" s="105">
        <f>22455*L1</f>
        <v>22679.55</v>
      </c>
      <c r="F22" s="105">
        <f>22409*L1</f>
        <v>22633.09</v>
      </c>
    </row>
    <row r="23" spans="1:10" ht="15.75" thickBot="1" x14ac:dyDescent="0.25">
      <c r="A23" s="154">
        <v>19</v>
      </c>
      <c r="B23" s="155">
        <v>19368</v>
      </c>
      <c r="C23" s="156">
        <v>27</v>
      </c>
      <c r="D23" s="105">
        <f>23337*L1</f>
        <v>23570.37</v>
      </c>
      <c r="E23" s="105">
        <f>23148*L1</f>
        <v>23379.48</v>
      </c>
      <c r="F23" s="105">
        <f>23101*L1</f>
        <v>23332.01</v>
      </c>
    </row>
    <row r="24" spans="1:10" ht="15.75" thickBot="1" x14ac:dyDescent="0.25">
      <c r="A24" s="154">
        <v>20</v>
      </c>
      <c r="B24" s="155">
        <v>20004</v>
      </c>
      <c r="C24" s="156">
        <v>28</v>
      </c>
      <c r="D24" s="105">
        <f>24041*L1</f>
        <v>24281.41</v>
      </c>
      <c r="E24" s="105">
        <f>23846*L1</f>
        <v>24084.46</v>
      </c>
      <c r="F24" s="105">
        <f>23797*L1</f>
        <v>24034.97</v>
      </c>
    </row>
    <row r="25" spans="1:10" ht="16.5" thickBot="1" x14ac:dyDescent="0.25">
      <c r="A25" s="154">
        <v>21</v>
      </c>
      <c r="B25" s="155">
        <v>20670</v>
      </c>
      <c r="C25" s="156"/>
      <c r="D25" s="103"/>
      <c r="E25" s="156"/>
      <c r="F25" s="104"/>
    </row>
    <row r="26" spans="1:10" ht="15" x14ac:dyDescent="0.2">
      <c r="A26" s="64"/>
    </row>
    <row r="27" spans="1:10" ht="15.75" x14ac:dyDescent="0.25">
      <c r="A27" s="63" t="s">
        <v>160</v>
      </c>
    </row>
    <row r="28" spans="1:10" ht="50.25" customHeight="1" x14ac:dyDescent="0.2">
      <c r="A28" s="311" t="s">
        <v>181</v>
      </c>
      <c r="B28" s="311"/>
      <c r="C28" s="311"/>
      <c r="D28" s="311"/>
      <c r="E28" s="311"/>
      <c r="F28" s="311"/>
      <c r="G28" s="311"/>
      <c r="H28" s="311"/>
      <c r="I28" s="311"/>
      <c r="J28" s="311"/>
    </row>
    <row r="29" spans="1:10" ht="36.75" customHeight="1" x14ac:dyDescent="0.2">
      <c r="A29" s="311" t="s">
        <v>170</v>
      </c>
      <c r="B29" s="311"/>
      <c r="C29" s="311"/>
      <c r="D29" s="311"/>
      <c r="E29" s="311"/>
      <c r="F29" s="311"/>
      <c r="G29" s="311"/>
      <c r="H29" s="311"/>
      <c r="I29" s="311"/>
      <c r="J29" s="311"/>
    </row>
    <row r="30" spans="1:10" ht="15" x14ac:dyDescent="0.2">
      <c r="A30" s="316" t="s">
        <v>171</v>
      </c>
      <c r="B30" s="316"/>
      <c r="C30" s="316"/>
      <c r="D30" s="316"/>
      <c r="E30" s="316"/>
    </row>
    <row r="31" spans="1:10" ht="15" x14ac:dyDescent="0.2">
      <c r="A31" s="64"/>
    </row>
    <row r="32" spans="1:10" ht="31.5" customHeight="1" x14ac:dyDescent="0.2">
      <c r="A32" s="311" t="s">
        <v>161</v>
      </c>
      <c r="B32" s="311"/>
      <c r="C32" s="311"/>
      <c r="D32" s="311"/>
      <c r="E32" s="311"/>
      <c r="F32" s="311"/>
      <c r="G32" s="311"/>
      <c r="H32" s="311"/>
      <c r="I32" s="311"/>
      <c r="J32" s="311"/>
    </row>
    <row r="33" spans="1:10" ht="15" x14ac:dyDescent="0.2">
      <c r="A33" s="64"/>
    </row>
    <row r="34" spans="1:10" ht="15.75" x14ac:dyDescent="0.25">
      <c r="A34" s="63" t="s">
        <v>162</v>
      </c>
    </row>
    <row r="35" spans="1:10" ht="49.5" customHeight="1" x14ac:dyDescent="0.2">
      <c r="A35" s="311" t="s">
        <v>172</v>
      </c>
      <c r="B35" s="311"/>
      <c r="C35" s="311"/>
      <c r="D35" s="311"/>
      <c r="E35" s="311"/>
      <c r="F35" s="311"/>
      <c r="G35" s="311"/>
      <c r="H35" s="311"/>
      <c r="I35" s="311"/>
      <c r="J35" s="311"/>
    </row>
    <row r="36" spans="1:10" ht="15" x14ac:dyDescent="0.2">
      <c r="A36" s="64"/>
    </row>
    <row r="37" spans="1:10" ht="15.75" x14ac:dyDescent="0.25">
      <c r="A37" s="63" t="s">
        <v>163</v>
      </c>
    </row>
    <row r="38" spans="1:10" ht="46.5" customHeight="1" x14ac:dyDescent="0.2">
      <c r="A38" s="311" t="s">
        <v>164</v>
      </c>
      <c r="B38" s="311"/>
      <c r="C38" s="311"/>
      <c r="D38" s="311"/>
      <c r="E38" s="311"/>
      <c r="F38" s="311"/>
      <c r="G38" s="311"/>
      <c r="H38" s="311"/>
      <c r="I38" s="311"/>
      <c r="J38" s="311"/>
    </row>
    <row r="39" spans="1:10" ht="15" x14ac:dyDescent="0.2">
      <c r="A39" s="64"/>
    </row>
    <row r="40" spans="1:10" ht="15.75" x14ac:dyDescent="0.25">
      <c r="A40" s="63" t="s">
        <v>165</v>
      </c>
    </row>
    <row r="41" spans="1:10" ht="44.25" customHeight="1" x14ac:dyDescent="0.2">
      <c r="A41" s="311" t="s">
        <v>166</v>
      </c>
      <c r="B41" s="311"/>
      <c r="C41" s="311"/>
      <c r="D41" s="311"/>
      <c r="E41" s="311"/>
      <c r="F41" s="311"/>
      <c r="G41" s="311"/>
      <c r="H41" s="311"/>
      <c r="I41" s="311"/>
      <c r="J41" s="311"/>
    </row>
    <row r="42" spans="1:10" ht="15" x14ac:dyDescent="0.2">
      <c r="A42" s="64"/>
    </row>
    <row r="43" spans="1:10" ht="30" customHeight="1" x14ac:dyDescent="0.2">
      <c r="A43" s="311" t="s">
        <v>173</v>
      </c>
      <c r="B43" s="311"/>
      <c r="C43" s="311"/>
      <c r="D43" s="311"/>
      <c r="E43" s="311"/>
      <c r="F43" s="311"/>
      <c r="G43" s="311"/>
      <c r="H43" s="311"/>
      <c r="I43" s="311"/>
      <c r="J43" s="311"/>
    </row>
    <row r="44" spans="1:10" ht="15" x14ac:dyDescent="0.2">
      <c r="A44" s="64"/>
    </row>
    <row r="45" spans="1:10" ht="15" x14ac:dyDescent="0.2">
      <c r="A45" s="64"/>
    </row>
  </sheetData>
  <mergeCells count="24">
    <mergeCell ref="A1:E1"/>
    <mergeCell ref="A3:J3"/>
    <mergeCell ref="A6:J6"/>
    <mergeCell ref="A8:C8"/>
    <mergeCell ref="A9:F9"/>
    <mergeCell ref="A10:J10"/>
    <mergeCell ref="A11:J11"/>
    <mergeCell ref="A12:J12"/>
    <mergeCell ref="A14:J14"/>
    <mergeCell ref="A16:B16"/>
    <mergeCell ref="A17:B17"/>
    <mergeCell ref="A19:A20"/>
    <mergeCell ref="B19:B20"/>
    <mergeCell ref="C19:C20"/>
    <mergeCell ref="E19:E20"/>
    <mergeCell ref="F19:F20"/>
    <mergeCell ref="A41:J41"/>
    <mergeCell ref="A43:J43"/>
    <mergeCell ref="A28:J28"/>
    <mergeCell ref="A29:J29"/>
    <mergeCell ref="A30:E30"/>
    <mergeCell ref="A32:J32"/>
    <mergeCell ref="A35:J35"/>
    <mergeCell ref="A38:J38"/>
  </mergeCells>
  <pageMargins left="0.70866141732283472" right="0.70866141732283472" top="0.74803149606299213" bottom="0.74803149606299213" header="0.31496062992125984" footer="0.31496062992125984"/>
  <pageSetup paperSize="9" scale="8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80"/>
  </sheetPr>
  <dimension ref="A1"/>
  <sheetViews>
    <sheetView topLeftCell="C19" workbookViewId="0">
      <selection activeCell="B66" sqref="B66"/>
    </sheetView>
  </sheetViews>
  <sheetFormatPr defaultRowHeight="12.75" x14ac:dyDescent="0.2"/>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80"/>
  </sheetPr>
  <dimension ref="A1"/>
  <sheetViews>
    <sheetView workbookViewId="0"/>
  </sheetViews>
  <sheetFormatPr defaultRowHeight="12.75" x14ac:dyDescent="0.2"/>
  <cols>
    <col min="1" max="16384" width="9.140625" style="287"/>
  </cols>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heetViews>
  <sheetFormatPr defaultRowHeight="12.75" x14ac:dyDescent="0.2"/>
  <cols>
    <col min="1" max="16384" width="9.140625" style="287"/>
  </cols>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80"/>
  </sheetPr>
  <dimension ref="A1"/>
  <sheetViews>
    <sheetView workbookViewId="0"/>
  </sheetViews>
  <sheetFormatPr defaultRowHeight="12.75" x14ac:dyDescent="0.2"/>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rgb="FFFFFF00"/>
  </sheetPr>
  <dimension ref="A1:N29"/>
  <sheetViews>
    <sheetView zoomScaleNormal="100" workbookViewId="0">
      <selection activeCell="B9" sqref="B9"/>
    </sheetView>
  </sheetViews>
  <sheetFormatPr defaultRowHeight="12.75" x14ac:dyDescent="0.2"/>
  <cols>
    <col min="1" max="1" width="5.28515625" customWidth="1"/>
    <col min="2" max="2" width="94.42578125" bestFit="1" customWidth="1"/>
    <col min="3" max="5" width="9.28515625" bestFit="1" customWidth="1"/>
    <col min="10" max="10" width="10.140625" customWidth="1"/>
    <col min="11" max="11" width="15.140625" customWidth="1"/>
  </cols>
  <sheetData>
    <row r="1" spans="1:11" x14ac:dyDescent="0.2">
      <c r="B1" s="185"/>
      <c r="C1" s="185"/>
      <c r="D1" s="185"/>
      <c r="E1" s="185"/>
      <c r="F1" s="185"/>
      <c r="G1" s="185"/>
      <c r="H1" s="185"/>
      <c r="I1" s="185"/>
    </row>
    <row r="2" spans="1:11" ht="15.75" x14ac:dyDescent="0.25">
      <c r="B2" s="108" t="s">
        <v>130</v>
      </c>
    </row>
    <row r="4" spans="1:11" ht="15" x14ac:dyDescent="0.2">
      <c r="B4" s="71" t="s">
        <v>184</v>
      </c>
      <c r="C4" s="110"/>
      <c r="D4" s="110"/>
      <c r="E4" s="110"/>
      <c r="F4" s="110"/>
      <c r="G4" s="110"/>
      <c r="H4" s="110"/>
      <c r="I4" s="110"/>
      <c r="J4" s="110"/>
      <c r="K4" s="110"/>
    </row>
    <row r="5" spans="1:11" ht="15" x14ac:dyDescent="0.2">
      <c r="B5" s="71" t="s">
        <v>319</v>
      </c>
      <c r="C5" s="110"/>
      <c r="D5" s="110"/>
      <c r="E5" s="110"/>
      <c r="F5" s="110"/>
      <c r="G5" s="110"/>
      <c r="H5" s="110"/>
      <c r="I5" s="110"/>
      <c r="J5" s="110"/>
      <c r="K5" s="110"/>
    </row>
    <row r="6" spans="1:11" ht="15" x14ac:dyDescent="0.2">
      <c r="B6" s="109"/>
      <c r="C6" s="110"/>
      <c r="D6" s="110"/>
      <c r="E6" s="110"/>
      <c r="F6" s="110"/>
      <c r="G6" s="110"/>
      <c r="H6" s="110"/>
      <c r="I6" s="110"/>
      <c r="J6" s="110"/>
      <c r="K6" s="110"/>
    </row>
    <row r="7" spans="1:11" ht="15" x14ac:dyDescent="0.2">
      <c r="B7" s="71" t="s">
        <v>320</v>
      </c>
      <c r="C7" s="110"/>
      <c r="D7" s="110"/>
      <c r="E7" s="110"/>
      <c r="F7" s="110"/>
      <c r="G7" s="110"/>
      <c r="H7" s="110"/>
      <c r="I7" s="110"/>
      <c r="J7" s="110"/>
      <c r="K7" s="110"/>
    </row>
    <row r="8" spans="1:11" ht="15" x14ac:dyDescent="0.2">
      <c r="B8" s="110"/>
      <c r="C8" s="110"/>
      <c r="D8" s="110"/>
      <c r="E8" s="110"/>
      <c r="F8" s="110"/>
      <c r="G8" s="110"/>
      <c r="H8" s="110"/>
      <c r="I8" s="110"/>
      <c r="J8" s="110"/>
      <c r="K8" s="110"/>
    </row>
    <row r="9" spans="1:11" ht="29.25" customHeight="1" x14ac:dyDescent="0.2">
      <c r="B9" s="280" t="s">
        <v>358</v>
      </c>
      <c r="C9" s="111"/>
      <c r="D9" s="111"/>
      <c r="E9" s="111"/>
      <c r="F9" s="111"/>
      <c r="G9" s="111"/>
      <c r="H9" s="111"/>
      <c r="I9" s="111"/>
      <c r="J9" s="111"/>
      <c r="K9" s="111"/>
    </row>
    <row r="10" spans="1:11" ht="15" x14ac:dyDescent="0.2">
      <c r="B10" s="68"/>
      <c r="C10" s="111"/>
      <c r="D10" s="111"/>
      <c r="E10" s="111"/>
      <c r="F10" s="111"/>
      <c r="G10" s="111"/>
      <c r="H10" s="111"/>
      <c r="I10" s="111"/>
      <c r="J10" s="111"/>
      <c r="K10" s="111"/>
    </row>
    <row r="11" spans="1:11" ht="15" x14ac:dyDescent="0.2">
      <c r="B11" s="68" t="s">
        <v>323</v>
      </c>
      <c r="C11" s="111"/>
      <c r="D11" s="111"/>
      <c r="E11" s="111"/>
      <c r="F11" s="111"/>
      <c r="G11" s="111"/>
      <c r="H11" s="111"/>
      <c r="I11" s="111"/>
      <c r="J11" s="111"/>
      <c r="K11" s="111"/>
    </row>
    <row r="12" spans="1:11" ht="15" x14ac:dyDescent="0.2">
      <c r="B12" s="68" t="s">
        <v>346</v>
      </c>
      <c r="C12" s="111"/>
      <c r="D12" s="111"/>
      <c r="E12" s="111"/>
      <c r="F12" s="111"/>
      <c r="G12" s="111"/>
      <c r="H12" s="111"/>
      <c r="I12" s="111"/>
      <c r="J12" s="111"/>
      <c r="K12" s="111"/>
    </row>
    <row r="13" spans="1:11" ht="15" x14ac:dyDescent="0.2">
      <c r="B13" s="97"/>
      <c r="C13" s="97"/>
      <c r="D13" s="97"/>
      <c r="E13" s="97"/>
      <c r="F13" s="97"/>
      <c r="G13" s="97"/>
      <c r="H13" s="97"/>
      <c r="I13" s="111"/>
      <c r="J13" s="111"/>
      <c r="K13" s="111"/>
    </row>
    <row r="14" spans="1:11" ht="15" x14ac:dyDescent="0.2">
      <c r="B14" s="68" t="s">
        <v>321</v>
      </c>
      <c r="C14" s="111"/>
      <c r="D14" s="111"/>
      <c r="E14" s="111"/>
      <c r="F14" s="111"/>
      <c r="G14" s="111"/>
      <c r="H14" s="111"/>
      <c r="K14" s="111"/>
    </row>
    <row r="15" spans="1:11" ht="15" x14ac:dyDescent="0.2">
      <c r="A15" s="68"/>
      <c r="B15" s="97"/>
      <c r="C15" s="110"/>
      <c r="D15" s="110"/>
      <c r="E15" s="110"/>
      <c r="F15" s="110"/>
      <c r="G15" s="110"/>
      <c r="H15" s="110"/>
      <c r="I15" s="97"/>
      <c r="J15" s="97"/>
    </row>
    <row r="16" spans="1:11" s="97" customFormat="1" ht="15" x14ac:dyDescent="0.2">
      <c r="B16" s="64" t="s">
        <v>322</v>
      </c>
      <c r="C16" s="112"/>
      <c r="D16" s="112"/>
      <c r="E16" s="112"/>
      <c r="F16" s="112"/>
      <c r="G16" s="112"/>
      <c r="H16" s="112"/>
      <c r="I16" s="111"/>
      <c r="J16" s="111"/>
    </row>
    <row r="17" spans="2:14" ht="15" x14ac:dyDescent="0.2">
      <c r="B17" s="64"/>
      <c r="C17" s="110"/>
      <c r="D17" s="110"/>
      <c r="E17" s="110"/>
      <c r="F17" s="110"/>
      <c r="G17" s="110"/>
      <c r="H17" s="110"/>
      <c r="I17" s="110"/>
      <c r="J17" s="110"/>
      <c r="K17" s="111"/>
    </row>
    <row r="18" spans="2:14" ht="15" x14ac:dyDescent="0.2">
      <c r="B18" s="68"/>
      <c r="C18" s="185"/>
      <c r="D18" s="185"/>
      <c r="E18" s="185"/>
      <c r="F18" s="185"/>
      <c r="G18" s="185"/>
      <c r="H18" s="185"/>
      <c r="I18" s="190"/>
      <c r="J18" s="190"/>
      <c r="K18" s="111"/>
      <c r="L18" s="241"/>
      <c r="M18" s="241"/>
      <c r="N18" s="241"/>
    </row>
    <row r="19" spans="2:14" ht="15" x14ac:dyDescent="0.2">
      <c r="B19" s="68" t="s">
        <v>347</v>
      </c>
      <c r="C19" s="282"/>
      <c r="D19" s="282"/>
      <c r="E19" s="282"/>
      <c r="F19" s="185"/>
      <c r="G19" s="185"/>
      <c r="H19" s="185"/>
      <c r="I19" s="111"/>
      <c r="J19" s="111"/>
      <c r="K19" s="190"/>
      <c r="L19" s="185"/>
      <c r="M19" s="185"/>
      <c r="N19" s="185"/>
    </row>
    <row r="20" spans="2:14" ht="15" x14ac:dyDescent="0.2">
      <c r="B20" s="283"/>
      <c r="C20" s="284" t="s">
        <v>310</v>
      </c>
      <c r="D20" s="284" t="s">
        <v>309</v>
      </c>
      <c r="E20" s="284" t="s">
        <v>308</v>
      </c>
      <c r="F20" s="110"/>
      <c r="G20" s="110"/>
      <c r="H20" s="110"/>
      <c r="K20" s="110"/>
    </row>
    <row r="21" spans="2:14" ht="15" x14ac:dyDescent="0.2">
      <c r="B21" s="285">
        <f>C21*D21*E21</f>
        <v>18306.771120000001</v>
      </c>
      <c r="C21" s="286">
        <v>9.7530000000000001</v>
      </c>
      <c r="D21" s="284">
        <v>36</v>
      </c>
      <c r="E21" s="286">
        <v>52.14</v>
      </c>
      <c r="F21" s="110"/>
      <c r="G21" s="110"/>
      <c r="H21" s="110"/>
      <c r="K21" s="111"/>
    </row>
    <row r="22" spans="2:14" ht="15" x14ac:dyDescent="0.2">
      <c r="B22" s="110"/>
      <c r="C22" s="110"/>
      <c r="D22" s="110"/>
      <c r="E22" s="110"/>
      <c r="F22" s="110"/>
      <c r="G22" s="110"/>
      <c r="H22" s="110"/>
      <c r="I22" s="110"/>
      <c r="J22" s="110"/>
      <c r="K22" s="111"/>
    </row>
    <row r="23" spans="2:14" ht="15" x14ac:dyDescent="0.2">
      <c r="B23" s="2"/>
      <c r="C23" s="2"/>
      <c r="D23" s="2"/>
      <c r="E23" s="2"/>
      <c r="F23" s="2"/>
      <c r="G23" s="2"/>
      <c r="H23" s="110"/>
      <c r="I23" s="110"/>
      <c r="J23" s="110"/>
      <c r="K23" s="111"/>
    </row>
    <row r="24" spans="2:14" ht="15" x14ac:dyDescent="0.2">
      <c r="B24" s="2"/>
      <c r="C24" s="2"/>
      <c r="D24" s="2"/>
      <c r="E24" s="2"/>
      <c r="F24" s="2"/>
      <c r="G24" s="2"/>
      <c r="I24" s="110"/>
      <c r="J24" s="110"/>
      <c r="K24" s="110"/>
    </row>
    <row r="25" spans="2:14" ht="15" x14ac:dyDescent="0.2">
      <c r="B25" s="2"/>
      <c r="C25" s="2"/>
      <c r="D25" s="2"/>
      <c r="E25" s="2"/>
      <c r="F25" s="2"/>
      <c r="G25" s="2"/>
      <c r="I25" s="110"/>
      <c r="J25" s="110"/>
      <c r="K25" s="110"/>
    </row>
    <row r="26" spans="2:14" ht="15" x14ac:dyDescent="0.2">
      <c r="K26" s="110"/>
    </row>
    <row r="27" spans="2:14" ht="15" x14ac:dyDescent="0.2">
      <c r="K27" s="110"/>
    </row>
    <row r="28" spans="2:14" ht="15" x14ac:dyDescent="0.2">
      <c r="K28" s="110"/>
    </row>
    <row r="29" spans="2:14" ht="15" x14ac:dyDescent="0.2">
      <c r="K29" s="110"/>
    </row>
  </sheetData>
  <phoneticPr fontId="4" type="noConversion"/>
  <pageMargins left="0.75" right="0.75" top="1" bottom="1" header="0.5" footer="0.5"/>
  <pageSetup paperSize="9" scale="84" orientation="portrait" r:id="rId1"/>
  <headerFooter alignWithMargins="0">
    <oddFooter>&amp;Z&amp;F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rgb="FF008080"/>
    <pageSetUpPr fitToPage="1"/>
  </sheetPr>
  <dimension ref="B1:G39"/>
  <sheetViews>
    <sheetView workbookViewId="0">
      <selection activeCell="E12" sqref="E12"/>
    </sheetView>
  </sheetViews>
  <sheetFormatPr defaultRowHeight="12.75" x14ac:dyDescent="0.2"/>
  <cols>
    <col min="2" max="2" width="40.85546875" customWidth="1"/>
    <col min="3" max="3" width="18.5703125" customWidth="1"/>
    <col min="4" max="4" width="21.7109375" customWidth="1"/>
    <col min="5" max="5" width="18.5703125" customWidth="1"/>
    <col min="6" max="6" width="21.85546875" customWidth="1"/>
  </cols>
  <sheetData>
    <row r="1" spans="2:7" s="242" customFormat="1" ht="23.25" x14ac:dyDescent="0.35">
      <c r="B1" s="292" t="s">
        <v>112</v>
      </c>
      <c r="C1" s="292"/>
      <c r="D1" s="292"/>
      <c r="E1" s="292"/>
      <c r="F1" s="243" t="s">
        <v>314</v>
      </c>
    </row>
    <row r="2" spans="2:7" ht="22.5" customHeight="1" x14ac:dyDescent="0.25">
      <c r="B2" s="21" t="s">
        <v>122</v>
      </c>
      <c r="C2" s="22"/>
      <c r="D2" s="22"/>
      <c r="E2" s="22"/>
    </row>
    <row r="3" spans="2:7" ht="18" x14ac:dyDescent="0.25">
      <c r="B3" s="293" t="s">
        <v>339</v>
      </c>
      <c r="C3" s="293"/>
      <c r="D3" s="293"/>
      <c r="E3" s="293"/>
    </row>
    <row r="4" spans="2:7" ht="9" customHeight="1" x14ac:dyDescent="0.2">
      <c r="B4" s="1"/>
      <c r="C4" s="1"/>
      <c r="D4" s="1"/>
      <c r="E4" s="1"/>
      <c r="F4" s="7"/>
    </row>
    <row r="5" spans="2:7" ht="36" customHeight="1" x14ac:dyDescent="0.2">
      <c r="B5" s="277" t="s">
        <v>92</v>
      </c>
      <c r="C5" s="278" t="s">
        <v>182</v>
      </c>
      <c r="D5" s="278" t="s">
        <v>93</v>
      </c>
      <c r="E5" s="279" t="s">
        <v>338</v>
      </c>
      <c r="F5" s="120" t="s">
        <v>337</v>
      </c>
      <c r="G5" s="3"/>
    </row>
    <row r="6" spans="2:7" ht="36.75" customHeight="1" x14ac:dyDescent="0.2">
      <c r="B6" s="254" t="s">
        <v>118</v>
      </c>
      <c r="C6" s="273">
        <v>0.01</v>
      </c>
      <c r="D6" s="274" t="s">
        <v>316</v>
      </c>
      <c r="E6" s="276">
        <v>0.16400000000000001</v>
      </c>
      <c r="F6" s="253">
        <v>0.16400000000000001</v>
      </c>
    </row>
    <row r="7" spans="2:7" ht="36.75" customHeight="1" x14ac:dyDescent="0.2">
      <c r="B7" s="254" t="s">
        <v>183</v>
      </c>
      <c r="C7" s="273">
        <v>0.01</v>
      </c>
      <c r="D7" s="275" t="s">
        <v>317</v>
      </c>
      <c r="E7" s="276">
        <v>0.25800000000000001</v>
      </c>
      <c r="F7" s="253">
        <v>0.25800000000000001</v>
      </c>
    </row>
    <row r="8" spans="2:7" ht="36.75" customHeight="1" x14ac:dyDescent="0.2">
      <c r="B8" s="180"/>
      <c r="C8" s="181"/>
      <c r="D8" s="182"/>
      <c r="E8" s="183"/>
      <c r="F8" s="7"/>
    </row>
    <row r="9" spans="2:7" x14ac:dyDescent="0.2">
      <c r="B9" s="7"/>
      <c r="C9" s="1"/>
      <c r="D9" s="7"/>
      <c r="E9" s="7"/>
      <c r="F9" s="7"/>
    </row>
    <row r="10" spans="2:7" x14ac:dyDescent="0.2">
      <c r="B10" s="7"/>
      <c r="C10" s="1"/>
      <c r="D10" s="7"/>
      <c r="E10" s="7"/>
      <c r="F10" s="7"/>
    </row>
    <row r="11" spans="2:7" x14ac:dyDescent="0.2">
      <c r="B11" s="20" t="s">
        <v>324</v>
      </c>
      <c r="C11" s="1"/>
      <c r="D11" s="1"/>
      <c r="E11" s="1"/>
      <c r="F11" s="7"/>
    </row>
    <row r="12" spans="2:7" ht="21" customHeight="1" x14ac:dyDescent="0.2">
      <c r="B12" s="184"/>
      <c r="C12" s="1"/>
      <c r="D12" s="1"/>
      <c r="E12" s="1"/>
      <c r="F12" s="7"/>
    </row>
    <row r="13" spans="2:7" ht="38.25" x14ac:dyDescent="0.2">
      <c r="B13" s="277" t="s">
        <v>117</v>
      </c>
      <c r="C13" s="278" t="s">
        <v>94</v>
      </c>
      <c r="D13" s="278" t="s">
        <v>95</v>
      </c>
      <c r="E13" s="278" t="s">
        <v>96</v>
      </c>
      <c r="F13" s="12"/>
    </row>
    <row r="14" spans="2:7" ht="15.75" customHeight="1" x14ac:dyDescent="0.2">
      <c r="B14" s="255" t="s">
        <v>327</v>
      </c>
      <c r="C14" s="18">
        <v>0</v>
      </c>
      <c r="D14" s="18">
        <v>0</v>
      </c>
      <c r="E14" s="18">
        <v>0</v>
      </c>
      <c r="F14" s="7"/>
    </row>
    <row r="15" spans="2:7" ht="16.5" customHeight="1" x14ac:dyDescent="0.2">
      <c r="B15" s="17" t="s">
        <v>325</v>
      </c>
      <c r="C15" s="19">
        <v>0.13800000000000001</v>
      </c>
      <c r="D15" s="19">
        <v>0.13800000000000001</v>
      </c>
      <c r="E15" s="19">
        <v>0.13800000000000001</v>
      </c>
      <c r="F15" s="7"/>
    </row>
    <row r="16" spans="2:7" ht="15.75" customHeight="1" x14ac:dyDescent="0.2">
      <c r="B16" s="255" t="s">
        <v>326</v>
      </c>
      <c r="C16" s="19">
        <v>0.13800000000000001</v>
      </c>
      <c r="D16" s="19">
        <v>0.13800000000000001</v>
      </c>
      <c r="E16" s="19">
        <v>0.13800000000000001</v>
      </c>
      <c r="F16" s="7"/>
    </row>
    <row r="17" spans="2:6" x14ac:dyDescent="0.2">
      <c r="B17" s="1"/>
      <c r="C17" s="1"/>
      <c r="D17" s="1"/>
      <c r="E17" s="1"/>
      <c r="F17" s="7"/>
    </row>
    <row r="18" spans="2:6" x14ac:dyDescent="0.2">
      <c r="B18" s="291" t="s">
        <v>119</v>
      </c>
      <c r="C18" s="291"/>
      <c r="D18" s="291"/>
      <c r="E18" s="1"/>
      <c r="F18" s="7"/>
    </row>
    <row r="19" spans="2:6" ht="7.5" customHeight="1" x14ac:dyDescent="0.2">
      <c r="B19" s="24"/>
      <c r="C19" s="24"/>
      <c r="D19" s="24"/>
      <c r="E19" s="24"/>
      <c r="F19" s="7"/>
    </row>
    <row r="20" spans="2:6" ht="17.25" customHeight="1" x14ac:dyDescent="0.2">
      <c r="B20" s="33" t="s">
        <v>120</v>
      </c>
      <c r="C20" s="30" t="s">
        <v>121</v>
      </c>
      <c r="D20" s="31"/>
      <c r="E20" s="8"/>
      <c r="F20" s="7"/>
    </row>
    <row r="21" spans="2:6" ht="8.25" customHeight="1" x14ac:dyDescent="0.2">
      <c r="B21" s="25"/>
      <c r="C21" s="8"/>
      <c r="D21" s="26"/>
      <c r="E21" s="8"/>
      <c r="F21" s="7"/>
    </row>
    <row r="22" spans="2:6" x14ac:dyDescent="0.2">
      <c r="B22" s="23" t="s">
        <v>97</v>
      </c>
      <c r="C22" s="8" t="s">
        <v>98</v>
      </c>
      <c r="D22" s="26"/>
      <c r="E22" s="8"/>
      <c r="F22" s="7"/>
    </row>
    <row r="23" spans="2:6" x14ac:dyDescent="0.2">
      <c r="B23" s="23"/>
      <c r="C23" s="8" t="s">
        <v>99</v>
      </c>
      <c r="D23" s="26"/>
      <c r="E23" s="8"/>
      <c r="F23" s="7"/>
    </row>
    <row r="24" spans="2:6" x14ac:dyDescent="0.2">
      <c r="B24" s="23"/>
      <c r="C24" s="8" t="s">
        <v>123</v>
      </c>
      <c r="D24" s="26"/>
      <c r="E24" s="8"/>
      <c r="F24" s="7"/>
    </row>
    <row r="25" spans="2:6" ht="6" customHeight="1" x14ac:dyDescent="0.2">
      <c r="B25" s="23"/>
      <c r="C25" s="8"/>
      <c r="D25" s="26"/>
      <c r="E25" s="8"/>
      <c r="F25" s="7"/>
    </row>
    <row r="26" spans="2:6" x14ac:dyDescent="0.2">
      <c r="B26" s="23" t="s">
        <v>100</v>
      </c>
      <c r="C26" s="8" t="s">
        <v>101</v>
      </c>
      <c r="D26" s="26"/>
      <c r="E26" s="8"/>
      <c r="F26" s="7"/>
    </row>
    <row r="27" spans="2:6" x14ac:dyDescent="0.2">
      <c r="B27" s="23"/>
      <c r="C27" s="8" t="s">
        <v>114</v>
      </c>
      <c r="D27" s="26"/>
      <c r="E27" s="8"/>
      <c r="F27" s="7"/>
    </row>
    <row r="28" spans="2:6" x14ac:dyDescent="0.2">
      <c r="B28" s="23"/>
      <c r="C28" s="8" t="s">
        <v>113</v>
      </c>
      <c r="D28" s="26"/>
      <c r="E28" s="8"/>
      <c r="F28" s="7"/>
    </row>
    <row r="29" spans="2:6" ht="7.5" customHeight="1" x14ac:dyDescent="0.2">
      <c r="B29" s="23"/>
      <c r="C29" s="8"/>
      <c r="D29" s="26"/>
      <c r="E29" s="8"/>
      <c r="F29" s="7"/>
    </row>
    <row r="30" spans="2:6" x14ac:dyDescent="0.2">
      <c r="B30" s="23" t="s">
        <v>102</v>
      </c>
      <c r="C30" s="8" t="s">
        <v>167</v>
      </c>
      <c r="D30" s="26"/>
      <c r="E30" s="8"/>
      <c r="F30" s="7"/>
    </row>
    <row r="31" spans="2:6" x14ac:dyDescent="0.2">
      <c r="B31" s="23"/>
      <c r="C31" s="8" t="s">
        <v>103</v>
      </c>
      <c r="D31" s="26"/>
      <c r="E31" s="8"/>
      <c r="F31" s="7"/>
    </row>
    <row r="32" spans="2:6" x14ac:dyDescent="0.2">
      <c r="B32" s="23"/>
      <c r="C32" s="8" t="s">
        <v>104</v>
      </c>
      <c r="D32" s="26"/>
      <c r="E32" s="8"/>
      <c r="F32" s="7"/>
    </row>
    <row r="33" spans="2:6" ht="7.5" customHeight="1" x14ac:dyDescent="0.2">
      <c r="B33" s="23"/>
      <c r="C33" s="8"/>
      <c r="D33" s="26"/>
      <c r="E33" s="8"/>
      <c r="F33" s="7"/>
    </row>
    <row r="34" spans="2:6" x14ac:dyDescent="0.2">
      <c r="B34" s="32" t="s">
        <v>105</v>
      </c>
      <c r="C34" s="28" t="s">
        <v>106</v>
      </c>
      <c r="D34" s="29"/>
      <c r="E34" s="8"/>
      <c r="F34" s="7"/>
    </row>
    <row r="35" spans="2:6" x14ac:dyDescent="0.2">
      <c r="B35" s="27"/>
      <c r="C35" s="27"/>
      <c r="D35" s="27"/>
      <c r="E35" s="27"/>
      <c r="F35" s="7"/>
    </row>
    <row r="36" spans="2:6" x14ac:dyDescent="0.2">
      <c r="B36" s="7"/>
      <c r="C36" s="7"/>
      <c r="D36" s="7"/>
      <c r="E36" s="7"/>
      <c r="F36" s="7"/>
    </row>
    <row r="37" spans="2:6" x14ac:dyDescent="0.2">
      <c r="C37" s="7"/>
      <c r="D37" s="7"/>
      <c r="E37" s="7"/>
      <c r="F37" s="7"/>
    </row>
    <row r="38" spans="2:6" x14ac:dyDescent="0.2">
      <c r="B38" s="7"/>
      <c r="C38" s="7"/>
      <c r="D38" s="7"/>
      <c r="E38" s="7"/>
      <c r="F38" s="7"/>
    </row>
    <row r="39" spans="2:6" x14ac:dyDescent="0.2">
      <c r="B39" s="7"/>
      <c r="C39" s="7"/>
      <c r="D39" s="7"/>
      <c r="E39" s="7"/>
      <c r="F39" s="7"/>
    </row>
  </sheetData>
  <mergeCells count="3">
    <mergeCell ref="B18:D18"/>
    <mergeCell ref="B1:E1"/>
    <mergeCell ref="B3:E3"/>
  </mergeCells>
  <phoneticPr fontId="4" type="noConversion"/>
  <pageMargins left="0.42" right="0.3" top="0.33" bottom="0.49" header="0.22" footer="0.28999999999999998"/>
  <pageSetup paperSize="9" scale="98" orientation="portrait" r:id="rId1"/>
  <headerFooter alignWithMargins="0">
    <oddFooter>&amp;L&amp;9&amp;Z&amp;F</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P280"/>
  <sheetViews>
    <sheetView zoomScaleNormal="100" zoomScaleSheetLayoutView="100" workbookViewId="0">
      <pane ySplit="1" topLeftCell="A2" activePane="bottomLeft" state="frozen"/>
      <selection pane="bottomLeft" activeCell="H4" sqref="H4"/>
    </sheetView>
  </sheetViews>
  <sheetFormatPr defaultRowHeight="12.75" x14ac:dyDescent="0.2"/>
  <cols>
    <col min="1" max="1" width="11.85546875" style="287" customWidth="1"/>
    <col min="2" max="2" width="16" style="287" customWidth="1"/>
    <col min="3" max="3" width="17.85546875" style="287" customWidth="1"/>
    <col min="4" max="4" width="10.7109375" style="287" customWidth="1"/>
    <col min="5" max="5" width="23.140625" style="287" customWidth="1"/>
    <col min="6" max="6" width="12.85546875" style="287" customWidth="1"/>
    <col min="7" max="7" width="11.140625" style="287" customWidth="1"/>
    <col min="8" max="13" width="9.140625" style="287"/>
    <col min="14" max="14" width="9.5703125" style="287" customWidth="1"/>
    <col min="15" max="16384" width="9.140625" style="287"/>
  </cols>
  <sheetData>
    <row r="1" spans="1:16" s="341" customFormat="1" ht="19.5" x14ac:dyDescent="0.3">
      <c r="A1" s="406" t="s">
        <v>361</v>
      </c>
      <c r="B1" s="340"/>
      <c r="C1" s="340"/>
      <c r="D1" s="340"/>
      <c r="E1" s="340"/>
    </row>
    <row r="2" spans="1:16" ht="19.5" x14ac:dyDescent="0.3">
      <c r="A2" s="342"/>
      <c r="B2" s="343"/>
      <c r="C2" s="343"/>
      <c r="D2" s="343"/>
      <c r="E2" s="343"/>
    </row>
    <row r="3" spans="1:16" ht="51.75" customHeight="1" x14ac:dyDescent="0.25">
      <c r="A3" s="345" t="s">
        <v>56</v>
      </c>
      <c r="B3" s="345"/>
      <c r="C3" s="345"/>
      <c r="D3" s="346"/>
      <c r="E3" s="347" t="s">
        <v>352</v>
      </c>
      <c r="F3" s="347"/>
      <c r="G3" s="347"/>
    </row>
    <row r="4" spans="1:16" ht="39.75" customHeight="1" x14ac:dyDescent="0.2">
      <c r="A4" s="348"/>
      <c r="B4" s="349" t="s">
        <v>353</v>
      </c>
      <c r="C4" s="341"/>
      <c r="D4" s="341"/>
      <c r="E4" s="350"/>
      <c r="F4" s="349" t="s">
        <v>353</v>
      </c>
      <c r="G4" s="341"/>
      <c r="H4" s="351"/>
      <c r="J4" s="351"/>
      <c r="M4" s="351"/>
      <c r="O4" s="351"/>
    </row>
    <row r="5" spans="1:16" ht="12.75" customHeight="1" x14ac:dyDescent="0.2">
      <c r="A5" s="352" t="s">
        <v>79</v>
      </c>
      <c r="B5" s="353">
        <v>26662</v>
      </c>
      <c r="C5" s="354"/>
      <c r="D5" s="341"/>
      <c r="E5" s="352" t="s">
        <v>79</v>
      </c>
      <c r="F5" s="355">
        <v>19749</v>
      </c>
      <c r="G5" s="354"/>
      <c r="H5" s="356"/>
      <c r="I5" s="9"/>
      <c r="J5" s="357"/>
      <c r="K5" s="9"/>
      <c r="M5" s="357"/>
      <c r="N5" s="9"/>
      <c r="O5" s="357"/>
      <c r="P5" s="9"/>
    </row>
    <row r="6" spans="1:16" x14ac:dyDescent="0.2">
      <c r="A6" s="352" t="s">
        <v>80</v>
      </c>
      <c r="B6" s="353">
        <v>37645</v>
      </c>
      <c r="C6" s="358"/>
      <c r="D6" s="341"/>
      <c r="E6" s="352" t="s">
        <v>80</v>
      </c>
      <c r="F6" s="355">
        <v>29422</v>
      </c>
      <c r="G6" s="359"/>
      <c r="H6" s="356"/>
      <c r="I6" s="9"/>
      <c r="J6" s="357"/>
      <c r="K6" s="9"/>
      <c r="M6" s="357"/>
      <c r="N6" s="9"/>
      <c r="O6" s="357"/>
      <c r="P6" s="9"/>
    </row>
    <row r="7" spans="1:16" x14ac:dyDescent="0.2">
      <c r="A7" s="360"/>
      <c r="B7" s="361"/>
      <c r="C7" s="341"/>
      <c r="D7" s="341"/>
      <c r="E7" s="362"/>
      <c r="F7" s="234"/>
      <c r="G7" s="341"/>
      <c r="H7" s="356"/>
      <c r="I7" s="9"/>
      <c r="J7" s="357"/>
      <c r="K7" s="9"/>
      <c r="M7" s="357"/>
      <c r="N7" s="9"/>
      <c r="O7" s="357"/>
      <c r="P7" s="9"/>
    </row>
    <row r="8" spans="1:16" ht="12.75" customHeight="1" x14ac:dyDescent="0.2">
      <c r="A8" s="346"/>
      <c r="B8" s="346"/>
      <c r="C8" s="346"/>
      <c r="D8" s="346"/>
      <c r="E8" s="362"/>
      <c r="F8" s="341"/>
      <c r="G8" s="341"/>
    </row>
    <row r="9" spans="1:16" ht="48.75" customHeight="1" x14ac:dyDescent="0.25">
      <c r="A9" s="345" t="s">
        <v>57</v>
      </c>
      <c r="B9" s="345"/>
      <c r="C9" s="345"/>
      <c r="D9" s="346"/>
      <c r="E9" s="347" t="s">
        <v>354</v>
      </c>
      <c r="F9" s="347"/>
      <c r="G9" s="341"/>
    </row>
    <row r="10" spans="1:16" ht="45.75" customHeight="1" x14ac:dyDescent="0.2">
      <c r="A10" s="363"/>
      <c r="B10" s="349" t="s">
        <v>353</v>
      </c>
      <c r="C10" s="341"/>
      <c r="D10" s="341"/>
      <c r="E10" s="363"/>
      <c r="F10" s="349" t="s">
        <v>353</v>
      </c>
      <c r="G10" s="341"/>
      <c r="H10" s="351"/>
    </row>
    <row r="11" spans="1:16" x14ac:dyDescent="0.2">
      <c r="A11" s="352" t="s">
        <v>79</v>
      </c>
      <c r="B11" s="353">
        <v>39519</v>
      </c>
      <c r="C11" s="354"/>
      <c r="D11" s="341"/>
      <c r="E11" s="352" t="s">
        <v>79</v>
      </c>
      <c r="F11" s="234">
        <v>42498</v>
      </c>
      <c r="G11" s="364"/>
      <c r="H11" s="356"/>
      <c r="I11" s="9"/>
    </row>
    <row r="12" spans="1:16" x14ac:dyDescent="0.2">
      <c r="A12" s="352" t="s">
        <v>80</v>
      </c>
      <c r="B12" s="353">
        <v>42498</v>
      </c>
      <c r="C12" s="354"/>
      <c r="D12" s="341"/>
      <c r="E12" s="352" t="s">
        <v>80</v>
      </c>
      <c r="F12" s="234">
        <v>62985</v>
      </c>
      <c r="G12" s="364"/>
      <c r="H12" s="356"/>
      <c r="I12" s="9"/>
    </row>
    <row r="13" spans="1:16" x14ac:dyDescent="0.2">
      <c r="A13" s="341"/>
      <c r="B13" s="341"/>
      <c r="C13" s="341"/>
      <c r="D13" s="341"/>
      <c r="E13" s="365"/>
      <c r="F13" s="361"/>
      <c r="G13" s="361"/>
      <c r="I13" s="356"/>
      <c r="J13" s="9"/>
    </row>
    <row r="14" spans="1:16" x14ac:dyDescent="0.2">
      <c r="A14" s="366"/>
      <c r="B14" s="346"/>
      <c r="C14" s="346"/>
      <c r="D14" s="346"/>
      <c r="E14" s="341"/>
      <c r="F14" s="341"/>
      <c r="G14" s="341"/>
    </row>
    <row r="15" spans="1:16" ht="34.5" customHeight="1" x14ac:dyDescent="0.25">
      <c r="A15" s="367" t="s">
        <v>355</v>
      </c>
      <c r="B15" s="367"/>
      <c r="C15" s="367"/>
      <c r="D15" s="346"/>
      <c r="E15" s="347" t="s">
        <v>311</v>
      </c>
      <c r="F15" s="347"/>
      <c r="G15" s="341"/>
      <c r="I15" s="340"/>
    </row>
    <row r="16" spans="1:16" ht="38.25" x14ac:dyDescent="0.2">
      <c r="A16" s="363"/>
      <c r="B16" s="349" t="s">
        <v>353</v>
      </c>
      <c r="C16" s="341"/>
      <c r="D16" s="341"/>
      <c r="E16" s="341"/>
      <c r="F16" s="349" t="s">
        <v>353</v>
      </c>
      <c r="G16" s="341"/>
      <c r="M16" s="368"/>
      <c r="N16" s="368"/>
    </row>
    <row r="17" spans="1:14" ht="12.75" customHeight="1" x14ac:dyDescent="0.2">
      <c r="A17" s="352" t="s">
        <v>79</v>
      </c>
      <c r="B17" s="353">
        <v>42498</v>
      </c>
      <c r="C17" s="358"/>
      <c r="D17" s="364"/>
      <c r="E17" s="354" t="s">
        <v>312</v>
      </c>
      <c r="F17" s="369"/>
      <c r="G17" s="341"/>
      <c r="L17" s="370"/>
      <c r="M17" s="371"/>
      <c r="N17" s="371"/>
    </row>
    <row r="18" spans="1:14" ht="12.75" customHeight="1" x14ac:dyDescent="0.2">
      <c r="A18" s="352" t="s">
        <v>80</v>
      </c>
      <c r="B18" s="353">
        <v>112460</v>
      </c>
      <c r="C18" s="358"/>
      <c r="D18" s="364"/>
      <c r="E18" s="352" t="s">
        <v>79</v>
      </c>
      <c r="F18" s="355">
        <v>2106</v>
      </c>
      <c r="G18" s="358"/>
    </row>
    <row r="19" spans="1:14" ht="12.75" customHeight="1" x14ac:dyDescent="0.2">
      <c r="A19" s="365"/>
      <c r="B19" s="361"/>
      <c r="C19" s="364"/>
      <c r="D19" s="364"/>
      <c r="E19" s="352" t="s">
        <v>80</v>
      </c>
      <c r="F19" s="355">
        <v>4158</v>
      </c>
      <c r="G19" s="358"/>
    </row>
    <row r="20" spans="1:14" ht="12.75" customHeight="1" x14ac:dyDescent="0.2">
      <c r="A20" s="365"/>
      <c r="B20" s="361"/>
      <c r="C20" s="364"/>
      <c r="D20" s="364"/>
      <c r="E20" s="372"/>
      <c r="F20" s="234"/>
      <c r="G20" s="341"/>
    </row>
    <row r="21" spans="1:14" ht="26.25" customHeight="1" x14ac:dyDescent="0.25">
      <c r="A21" s="345" t="s">
        <v>77</v>
      </c>
      <c r="B21" s="345"/>
      <c r="C21" s="345"/>
      <c r="D21" s="364"/>
      <c r="E21" s="373" t="s">
        <v>313</v>
      </c>
      <c r="F21" s="373"/>
      <c r="G21" s="341"/>
    </row>
    <row r="22" spans="1:14" ht="14.25" customHeight="1" x14ac:dyDescent="0.2">
      <c r="A22" s="348" t="s">
        <v>53</v>
      </c>
      <c r="B22" s="354" t="s">
        <v>356</v>
      </c>
      <c r="C22" s="354" t="s">
        <v>357</v>
      </c>
      <c r="D22" s="364"/>
      <c r="E22" s="354" t="s">
        <v>81</v>
      </c>
      <c r="F22" s="233"/>
      <c r="G22" s="341"/>
    </row>
    <row r="23" spans="1:14" ht="12.75" customHeight="1" x14ac:dyDescent="0.2">
      <c r="A23" s="363">
        <v>1</v>
      </c>
      <c r="B23" s="374">
        <v>47667</v>
      </c>
      <c r="C23" s="375">
        <v>62361</v>
      </c>
      <c r="D23" s="364"/>
      <c r="E23" s="352" t="s">
        <v>79</v>
      </c>
      <c r="F23" s="355">
        <v>7699</v>
      </c>
      <c r="G23" s="341"/>
    </row>
    <row r="24" spans="1:14" x14ac:dyDescent="0.2">
      <c r="A24" s="363">
        <v>2</v>
      </c>
      <c r="B24" s="374">
        <v>49924</v>
      </c>
      <c r="C24" s="376">
        <v>66876</v>
      </c>
      <c r="D24" s="364"/>
      <c r="E24" s="352" t="s">
        <v>80</v>
      </c>
      <c r="F24" s="355">
        <v>13027</v>
      </c>
      <c r="G24" s="341"/>
    </row>
    <row r="25" spans="1:14" x14ac:dyDescent="0.2">
      <c r="A25" s="363">
        <v>3</v>
      </c>
      <c r="B25" s="374">
        <v>53597</v>
      </c>
      <c r="C25" s="375">
        <v>71736</v>
      </c>
      <c r="D25" s="364"/>
      <c r="E25" s="362"/>
      <c r="F25" s="341"/>
      <c r="G25" s="341"/>
    </row>
    <row r="26" spans="1:14" x14ac:dyDescent="0.2">
      <c r="A26" s="363">
        <v>4</v>
      </c>
      <c r="B26" s="374">
        <v>57370</v>
      </c>
      <c r="C26" s="375">
        <v>76968</v>
      </c>
      <c r="D26" s="364"/>
      <c r="E26" s="354" t="s">
        <v>78</v>
      </c>
      <c r="F26" s="341"/>
      <c r="G26" s="341"/>
    </row>
    <row r="27" spans="1:14" x14ac:dyDescent="0.2">
      <c r="A27" s="363">
        <v>5</v>
      </c>
      <c r="B27" s="374">
        <v>62985</v>
      </c>
      <c r="C27" s="375">
        <v>84576</v>
      </c>
      <c r="D27" s="364"/>
      <c r="E27" s="352" t="s">
        <v>79</v>
      </c>
      <c r="F27" s="355">
        <v>2667</v>
      </c>
      <c r="G27" s="341"/>
    </row>
    <row r="28" spans="1:14" x14ac:dyDescent="0.2">
      <c r="A28" s="363">
        <v>6</v>
      </c>
      <c r="B28" s="374">
        <v>67545</v>
      </c>
      <c r="C28" s="375">
        <v>92967</v>
      </c>
      <c r="D28" s="364"/>
      <c r="E28" s="352" t="s">
        <v>80</v>
      </c>
      <c r="F28" s="355">
        <v>6515</v>
      </c>
      <c r="G28" s="341"/>
    </row>
    <row r="29" spans="1:14" x14ac:dyDescent="0.2">
      <c r="A29" s="363">
        <v>7</v>
      </c>
      <c r="B29" s="374">
        <v>72454</v>
      </c>
      <c r="C29" s="375">
        <v>102173</v>
      </c>
      <c r="D29" s="364"/>
      <c r="E29" s="341"/>
      <c r="F29" s="341"/>
      <c r="G29" s="341"/>
    </row>
    <row r="30" spans="1:14" x14ac:dyDescent="0.2">
      <c r="A30" s="363">
        <v>8</v>
      </c>
      <c r="B30" s="374">
        <v>79591</v>
      </c>
      <c r="C30" s="375">
        <v>112460</v>
      </c>
      <c r="D30" s="364"/>
      <c r="E30" s="341"/>
      <c r="F30" s="341"/>
      <c r="G30" s="341"/>
    </row>
    <row r="31" spans="1:14" ht="12.75" customHeight="1" x14ac:dyDescent="0.2">
      <c r="A31" s="365"/>
      <c r="B31" s="361"/>
      <c r="C31" s="364"/>
      <c r="D31" s="364"/>
      <c r="E31" s="341"/>
      <c r="F31" s="341"/>
      <c r="G31" s="341"/>
      <c r="H31" s="360"/>
      <c r="I31" s="9"/>
      <c r="J31" s="357"/>
      <c r="K31" s="9"/>
    </row>
    <row r="32" spans="1:14" ht="12.75" customHeight="1" x14ac:dyDescent="0.2">
      <c r="A32" s="365"/>
      <c r="B32" s="361"/>
      <c r="C32" s="364"/>
      <c r="D32" s="364"/>
      <c r="E32" s="341"/>
      <c r="F32" s="341"/>
      <c r="G32" s="341"/>
      <c r="H32" s="360"/>
      <c r="I32" s="9"/>
      <c r="J32" s="357"/>
      <c r="K32" s="9"/>
    </row>
    <row r="33" spans="1:11" ht="12.75" customHeight="1" x14ac:dyDescent="0.2">
      <c r="A33" s="365"/>
      <c r="B33" s="377"/>
      <c r="C33" s="9"/>
      <c r="D33" s="9"/>
      <c r="H33" s="378"/>
      <c r="I33" s="9"/>
      <c r="J33" s="357"/>
      <c r="K33" s="9"/>
    </row>
    <row r="34" spans="1:11" ht="12.75" customHeight="1" x14ac:dyDescent="0.2">
      <c r="A34" s="365"/>
      <c r="B34" s="377"/>
      <c r="C34" s="9"/>
      <c r="D34" s="9"/>
      <c r="H34" s="356"/>
      <c r="I34" s="9"/>
      <c r="J34" s="357"/>
      <c r="K34" s="9"/>
    </row>
    <row r="35" spans="1:11" ht="12.75" customHeight="1" x14ac:dyDescent="0.2">
      <c r="A35" s="365"/>
      <c r="B35" s="377"/>
      <c r="C35" s="9"/>
      <c r="D35" s="9"/>
      <c r="H35" s="356"/>
      <c r="I35" s="9"/>
      <c r="J35" s="357"/>
      <c r="K35" s="9"/>
    </row>
    <row r="36" spans="1:11" ht="12.75" customHeight="1" x14ac:dyDescent="0.2">
      <c r="A36" s="365"/>
      <c r="B36" s="377"/>
      <c r="C36" s="9"/>
      <c r="D36" s="9"/>
      <c r="H36" s="356"/>
      <c r="I36" s="9"/>
      <c r="J36" s="357"/>
      <c r="K36" s="9"/>
    </row>
    <row r="37" spans="1:11" ht="12.75" customHeight="1" x14ac:dyDescent="0.2">
      <c r="A37" s="365"/>
      <c r="B37" s="377"/>
      <c r="C37" s="9"/>
      <c r="D37" s="9"/>
      <c r="H37" s="356"/>
      <c r="I37" s="9"/>
      <c r="J37" s="357"/>
      <c r="K37" s="9"/>
    </row>
    <row r="38" spans="1:11" ht="12.75" customHeight="1" x14ac:dyDescent="0.2">
      <c r="A38" s="365"/>
      <c r="B38" s="377"/>
      <c r="C38" s="9"/>
      <c r="D38" s="9"/>
      <c r="H38" s="356"/>
      <c r="I38" s="9"/>
      <c r="J38" s="357"/>
      <c r="K38" s="9"/>
    </row>
    <row r="39" spans="1:11" ht="12.75" customHeight="1" x14ac:dyDescent="0.2">
      <c r="A39" s="365"/>
      <c r="B39" s="377"/>
      <c r="C39" s="9"/>
      <c r="D39" s="9"/>
      <c r="H39" s="356"/>
      <c r="I39" s="9"/>
      <c r="J39" s="357"/>
      <c r="K39" s="9"/>
    </row>
    <row r="40" spans="1:11" ht="12.75" customHeight="1" x14ac:dyDescent="0.2">
      <c r="A40" s="365"/>
      <c r="B40" s="377"/>
      <c r="C40" s="9"/>
      <c r="D40" s="9"/>
      <c r="H40" s="356"/>
      <c r="I40" s="9"/>
      <c r="J40" s="357"/>
      <c r="K40" s="9"/>
    </row>
    <row r="41" spans="1:11" ht="12.75" customHeight="1" x14ac:dyDescent="0.2">
      <c r="A41" s="365"/>
      <c r="B41" s="377"/>
      <c r="C41" s="9"/>
      <c r="D41" s="9"/>
      <c r="H41" s="356"/>
      <c r="I41" s="9"/>
      <c r="J41" s="357"/>
      <c r="K41" s="9"/>
    </row>
    <row r="42" spans="1:11" ht="12.75" customHeight="1" x14ac:dyDescent="0.2">
      <c r="A42" s="365"/>
      <c r="B42" s="377"/>
      <c r="C42" s="9"/>
      <c r="D42" s="9"/>
      <c r="H42" s="356"/>
      <c r="I42" s="9"/>
      <c r="J42" s="357"/>
      <c r="K42" s="9"/>
    </row>
    <row r="43" spans="1:11" ht="12.75" customHeight="1" x14ac:dyDescent="0.2">
      <c r="A43" s="365"/>
      <c r="B43" s="377"/>
      <c r="C43" s="9"/>
      <c r="D43" s="9"/>
      <c r="H43" s="356"/>
      <c r="I43" s="9"/>
      <c r="J43" s="357"/>
      <c r="K43" s="9"/>
    </row>
    <row r="44" spans="1:11" ht="12.75" customHeight="1" x14ac:dyDescent="0.2">
      <c r="A44" s="365"/>
      <c r="B44" s="377"/>
      <c r="C44" s="9"/>
      <c r="D44" s="9"/>
      <c r="H44" s="356"/>
      <c r="I44" s="9"/>
      <c r="J44" s="357"/>
      <c r="K44" s="9"/>
    </row>
    <row r="45" spans="1:11" ht="12.75" customHeight="1" x14ac:dyDescent="0.2">
      <c r="B45" s="9"/>
      <c r="C45" s="9"/>
      <c r="D45" s="9"/>
      <c r="H45" s="356"/>
      <c r="I45" s="9"/>
      <c r="J45" s="357"/>
      <c r="K45" s="9"/>
    </row>
    <row r="46" spans="1:11" ht="12.75" customHeight="1" x14ac:dyDescent="0.2">
      <c r="A46" s="379"/>
      <c r="B46" s="9"/>
      <c r="C46" s="9"/>
      <c r="D46" s="9"/>
      <c r="H46" s="356"/>
      <c r="I46" s="9"/>
      <c r="J46" s="357"/>
      <c r="K46" s="9"/>
    </row>
    <row r="47" spans="1:11" ht="12.75" customHeight="1" x14ac:dyDescent="0.2">
      <c r="A47" s="365"/>
      <c r="B47" s="9"/>
      <c r="C47" s="9"/>
      <c r="D47" s="9"/>
      <c r="H47" s="356"/>
      <c r="I47" s="9"/>
      <c r="J47" s="357"/>
      <c r="K47" s="9"/>
    </row>
    <row r="48" spans="1:11" ht="12.75" customHeight="1" x14ac:dyDescent="0.2">
      <c r="B48" s="9"/>
      <c r="C48" s="9"/>
      <c r="D48" s="9"/>
      <c r="H48" s="356"/>
      <c r="I48" s="9"/>
      <c r="J48" s="357"/>
      <c r="K48" s="9"/>
    </row>
    <row r="49" spans="2:11" ht="12.75" customHeight="1" x14ac:dyDescent="0.2">
      <c r="B49" s="9"/>
      <c r="C49" s="9"/>
      <c r="D49" s="9"/>
      <c r="H49" s="356"/>
      <c r="I49" s="9"/>
      <c r="J49" s="357"/>
      <c r="K49" s="9"/>
    </row>
    <row r="50" spans="2:11" ht="12.75" customHeight="1" x14ac:dyDescent="0.2">
      <c r="B50" s="9"/>
      <c r="C50" s="9"/>
      <c r="D50" s="9"/>
      <c r="H50" s="356"/>
      <c r="I50" s="9"/>
      <c r="J50" s="357"/>
      <c r="K50" s="9"/>
    </row>
    <row r="51" spans="2:11" ht="12.75" customHeight="1" x14ac:dyDescent="0.2">
      <c r="B51" s="9"/>
      <c r="C51" s="9"/>
      <c r="D51" s="9"/>
      <c r="H51" s="356"/>
      <c r="I51" s="9"/>
      <c r="J51" s="357"/>
      <c r="K51" s="9"/>
    </row>
    <row r="52" spans="2:11" ht="12.75" customHeight="1" x14ac:dyDescent="0.2">
      <c r="B52" s="9"/>
      <c r="C52" s="9"/>
      <c r="D52" s="9"/>
      <c r="H52" s="356"/>
      <c r="I52" s="9"/>
      <c r="J52" s="357"/>
      <c r="K52" s="9"/>
    </row>
    <row r="53" spans="2:11" ht="12.75" customHeight="1" x14ac:dyDescent="0.2">
      <c r="B53" s="9"/>
      <c r="C53" s="9"/>
      <c r="D53" s="9"/>
      <c r="H53" s="356"/>
      <c r="I53" s="9"/>
      <c r="J53" s="357"/>
      <c r="K53" s="9"/>
    </row>
    <row r="54" spans="2:11" ht="12.75" customHeight="1" x14ac:dyDescent="0.2">
      <c r="B54" s="9"/>
      <c r="C54" s="9"/>
      <c r="D54" s="9"/>
      <c r="H54" s="356"/>
      <c r="I54" s="9"/>
      <c r="J54" s="357"/>
      <c r="K54" s="9"/>
    </row>
    <row r="55" spans="2:11" ht="12.75" customHeight="1" x14ac:dyDescent="0.2">
      <c r="B55" s="9"/>
      <c r="C55" s="9"/>
      <c r="D55" s="9"/>
      <c r="H55" s="356"/>
      <c r="I55" s="9"/>
      <c r="J55" s="357"/>
      <c r="K55" s="9"/>
    </row>
    <row r="56" spans="2:11" ht="12.75" customHeight="1" x14ac:dyDescent="0.2">
      <c r="B56" s="9"/>
      <c r="C56" s="9"/>
      <c r="D56" s="9"/>
      <c r="H56" s="356"/>
      <c r="I56" s="9"/>
      <c r="J56" s="357"/>
      <c r="K56" s="9"/>
    </row>
    <row r="57" spans="2:11" ht="12.75" customHeight="1" x14ac:dyDescent="0.2">
      <c r="B57" s="9"/>
      <c r="C57" s="9"/>
      <c r="D57" s="9"/>
      <c r="H57" s="356"/>
      <c r="I57" s="9"/>
      <c r="J57" s="357"/>
      <c r="K57" s="9"/>
    </row>
    <row r="58" spans="2:11" ht="12.75" customHeight="1" x14ac:dyDescent="0.2">
      <c r="B58" s="9"/>
      <c r="C58" s="9"/>
      <c r="D58" s="9"/>
      <c r="H58" s="356"/>
      <c r="I58" s="9"/>
      <c r="J58" s="357"/>
      <c r="K58" s="9"/>
    </row>
    <row r="59" spans="2:11" ht="12.75" customHeight="1" x14ac:dyDescent="0.2">
      <c r="B59" s="9"/>
      <c r="C59" s="9"/>
      <c r="D59" s="9"/>
      <c r="H59" s="356"/>
      <c r="I59" s="9"/>
      <c r="J59" s="357"/>
      <c r="K59" s="9"/>
    </row>
    <row r="60" spans="2:11" ht="12.75" customHeight="1" x14ac:dyDescent="0.2">
      <c r="B60" s="9"/>
      <c r="C60" s="9"/>
      <c r="D60" s="9"/>
      <c r="H60" s="356"/>
      <c r="I60" s="9"/>
      <c r="J60" s="357"/>
      <c r="K60" s="9"/>
    </row>
    <row r="61" spans="2:11" ht="12.75" customHeight="1" x14ac:dyDescent="0.2">
      <c r="B61" s="9"/>
      <c r="C61" s="9"/>
      <c r="D61" s="9"/>
      <c r="H61" s="356"/>
      <c r="I61" s="9"/>
      <c r="J61" s="357"/>
      <c r="K61" s="9"/>
    </row>
    <row r="62" spans="2:11" ht="12.75" customHeight="1" x14ac:dyDescent="0.2">
      <c r="B62" s="9"/>
      <c r="C62" s="9"/>
      <c r="D62" s="9"/>
      <c r="H62" s="356"/>
      <c r="I62" s="9"/>
      <c r="J62" s="357"/>
      <c r="K62" s="9"/>
    </row>
    <row r="63" spans="2:11" ht="12.75" customHeight="1" x14ac:dyDescent="0.2">
      <c r="B63" s="9"/>
      <c r="C63" s="9"/>
      <c r="D63" s="9"/>
      <c r="H63" s="356"/>
      <c r="I63" s="9"/>
      <c r="J63" s="357"/>
      <c r="K63" s="9"/>
    </row>
    <row r="64" spans="2:11" ht="12.75" customHeight="1" x14ac:dyDescent="0.2">
      <c r="B64" s="9"/>
      <c r="C64" s="9"/>
      <c r="D64" s="9"/>
      <c r="H64" s="356"/>
      <c r="I64" s="9"/>
      <c r="J64" s="357"/>
      <c r="K64" s="9"/>
    </row>
    <row r="65" spans="1:11" ht="12.75" customHeight="1" x14ac:dyDescent="0.2">
      <c r="B65" s="9"/>
      <c r="C65" s="9"/>
      <c r="D65" s="9"/>
      <c r="H65" s="356"/>
      <c r="I65" s="9"/>
      <c r="J65" s="357"/>
      <c r="K65" s="9"/>
    </row>
    <row r="66" spans="1:11" ht="12.75" customHeight="1" x14ac:dyDescent="0.2">
      <c r="B66" s="346"/>
      <c r="C66" s="9"/>
      <c r="D66" s="9"/>
      <c r="H66" s="356"/>
      <c r="I66" s="9"/>
      <c r="J66" s="357"/>
      <c r="K66" s="9"/>
    </row>
    <row r="67" spans="1:11" ht="15" x14ac:dyDescent="0.25">
      <c r="A67" s="380"/>
      <c r="B67" s="381"/>
      <c r="C67" s="346"/>
      <c r="D67" s="346"/>
      <c r="E67" s="346"/>
    </row>
    <row r="68" spans="1:11" s="382" customFormat="1" ht="15" x14ac:dyDescent="0.25">
      <c r="B68" s="383"/>
      <c r="C68" s="381"/>
      <c r="D68" s="381"/>
      <c r="E68" s="384"/>
    </row>
    <row r="69" spans="1:11" ht="58.5" customHeight="1" x14ac:dyDescent="0.2">
      <c r="B69" s="360"/>
      <c r="C69" s="383"/>
      <c r="D69" s="383"/>
      <c r="E69" s="385"/>
    </row>
    <row r="70" spans="1:11" x14ac:dyDescent="0.2">
      <c r="B70" s="360"/>
      <c r="C70" s="360"/>
      <c r="D70" s="360"/>
      <c r="E70" s="386"/>
    </row>
    <row r="71" spans="1:11" x14ac:dyDescent="0.2">
      <c r="B71" s="360"/>
      <c r="C71" s="360"/>
      <c r="D71" s="360"/>
      <c r="E71" s="386"/>
    </row>
    <row r="72" spans="1:11" x14ac:dyDescent="0.2">
      <c r="B72" s="360"/>
      <c r="C72" s="360"/>
      <c r="D72" s="360"/>
      <c r="E72" s="386"/>
    </row>
    <row r="73" spans="1:11" x14ac:dyDescent="0.2">
      <c r="B73" s="360"/>
      <c r="C73" s="360"/>
      <c r="D73" s="360"/>
      <c r="E73" s="386"/>
    </row>
    <row r="74" spans="1:11" x14ac:dyDescent="0.2">
      <c r="B74" s="360"/>
      <c r="C74" s="360"/>
      <c r="D74" s="360"/>
      <c r="E74" s="386"/>
    </row>
    <row r="75" spans="1:11" x14ac:dyDescent="0.2">
      <c r="B75" s="360"/>
      <c r="C75" s="360"/>
      <c r="D75" s="360"/>
      <c r="E75" s="386"/>
    </row>
    <row r="76" spans="1:11" x14ac:dyDescent="0.2">
      <c r="B76" s="378"/>
      <c r="C76" s="360"/>
      <c r="D76" s="360"/>
      <c r="E76" s="386"/>
    </row>
    <row r="77" spans="1:11" ht="30" customHeight="1" x14ac:dyDescent="0.2">
      <c r="B77" s="368"/>
      <c r="C77" s="378"/>
      <c r="D77" s="378"/>
      <c r="E77" s="387"/>
    </row>
    <row r="78" spans="1:11" x14ac:dyDescent="0.2">
      <c r="A78" s="368"/>
      <c r="B78" s="368"/>
      <c r="C78" s="368"/>
      <c r="D78" s="368"/>
      <c r="E78" s="368"/>
    </row>
    <row r="79" spans="1:11" x14ac:dyDescent="0.2">
      <c r="A79" s="368"/>
      <c r="B79" s="368"/>
      <c r="C79" s="368"/>
      <c r="D79" s="368"/>
      <c r="E79" s="368"/>
    </row>
    <row r="80" spans="1:11" x14ac:dyDescent="0.2">
      <c r="A80" s="368"/>
      <c r="B80" s="368"/>
      <c r="C80" s="368"/>
      <c r="D80" s="368"/>
      <c r="E80" s="368"/>
    </row>
    <row r="81" spans="1:5" x14ac:dyDescent="0.2">
      <c r="A81" s="368"/>
      <c r="B81" s="368"/>
      <c r="C81" s="368"/>
      <c r="D81" s="368"/>
      <c r="E81" s="368"/>
    </row>
    <row r="82" spans="1:5" x14ac:dyDescent="0.2">
      <c r="A82" s="368"/>
      <c r="B82" s="368"/>
      <c r="C82" s="368"/>
      <c r="D82" s="368"/>
      <c r="E82" s="368"/>
    </row>
    <row r="83" spans="1:5" x14ac:dyDescent="0.2">
      <c r="A83" s="368"/>
      <c r="B83" s="368"/>
      <c r="C83" s="368"/>
      <c r="D83" s="368"/>
      <c r="E83" s="368"/>
    </row>
    <row r="84" spans="1:5" x14ac:dyDescent="0.2">
      <c r="A84" s="368"/>
      <c r="B84" s="368"/>
      <c r="C84" s="368"/>
      <c r="D84" s="368"/>
      <c r="E84" s="368"/>
    </row>
    <row r="85" spans="1:5" x14ac:dyDescent="0.2">
      <c r="A85" s="368"/>
      <c r="B85" s="368"/>
      <c r="C85" s="368"/>
      <c r="D85" s="368"/>
      <c r="E85" s="368"/>
    </row>
    <row r="86" spans="1:5" x14ac:dyDescent="0.2">
      <c r="A86" s="368"/>
      <c r="B86" s="368"/>
      <c r="C86" s="368"/>
      <c r="D86" s="368"/>
      <c r="E86" s="368"/>
    </row>
    <row r="87" spans="1:5" x14ac:dyDescent="0.2">
      <c r="A87" s="368"/>
      <c r="B87" s="368"/>
      <c r="C87" s="368"/>
      <c r="D87" s="368"/>
      <c r="E87" s="368"/>
    </row>
    <row r="88" spans="1:5" x14ac:dyDescent="0.2">
      <c r="A88" s="368"/>
      <c r="B88" s="368"/>
      <c r="C88" s="368"/>
      <c r="D88" s="368"/>
      <c r="E88" s="368"/>
    </row>
    <row r="89" spans="1:5" x14ac:dyDescent="0.2">
      <c r="A89" s="368"/>
      <c r="B89" s="368"/>
      <c r="C89" s="368"/>
      <c r="D89" s="368"/>
      <c r="E89" s="368"/>
    </row>
    <row r="90" spans="1:5" x14ac:dyDescent="0.2">
      <c r="A90" s="368"/>
      <c r="B90" s="368"/>
      <c r="C90" s="368"/>
      <c r="D90" s="368"/>
      <c r="E90" s="368"/>
    </row>
    <row r="91" spans="1:5" x14ac:dyDescent="0.2">
      <c r="A91" s="368"/>
      <c r="B91" s="368"/>
      <c r="C91" s="368"/>
      <c r="D91" s="368"/>
      <c r="E91" s="368"/>
    </row>
    <row r="92" spans="1:5" x14ac:dyDescent="0.2">
      <c r="A92" s="368"/>
      <c r="B92" s="368"/>
      <c r="C92" s="368"/>
      <c r="D92" s="368"/>
      <c r="E92" s="368"/>
    </row>
    <row r="93" spans="1:5" x14ac:dyDescent="0.2">
      <c r="A93" s="368"/>
      <c r="B93" s="368"/>
      <c r="C93" s="368"/>
      <c r="D93" s="368"/>
      <c r="E93" s="368"/>
    </row>
    <row r="94" spans="1:5" x14ac:dyDescent="0.2">
      <c r="A94" s="368"/>
      <c r="B94" s="368"/>
      <c r="C94" s="368"/>
      <c r="D94" s="368"/>
      <c r="E94" s="368"/>
    </row>
    <row r="95" spans="1:5" x14ac:dyDescent="0.2">
      <c r="A95" s="368"/>
      <c r="B95" s="368"/>
      <c r="C95" s="368"/>
      <c r="D95" s="368"/>
      <c r="E95" s="368"/>
    </row>
    <row r="96" spans="1:5" x14ac:dyDescent="0.2">
      <c r="A96" s="368"/>
      <c r="B96" s="368"/>
      <c r="C96" s="368"/>
      <c r="D96" s="368"/>
      <c r="E96" s="368"/>
    </row>
    <row r="97" spans="1:5" x14ac:dyDescent="0.2">
      <c r="A97" s="368"/>
      <c r="B97" s="368"/>
      <c r="C97" s="368"/>
      <c r="D97" s="368"/>
      <c r="E97" s="368"/>
    </row>
    <row r="98" spans="1:5" x14ac:dyDescent="0.2">
      <c r="A98" s="368"/>
      <c r="B98" s="368"/>
      <c r="C98" s="368"/>
      <c r="D98" s="368"/>
      <c r="E98" s="368"/>
    </row>
    <row r="99" spans="1:5" x14ac:dyDescent="0.2">
      <c r="A99" s="368"/>
      <c r="B99" s="368"/>
      <c r="C99" s="368"/>
      <c r="D99" s="368"/>
      <c r="E99" s="368"/>
    </row>
    <row r="100" spans="1:5" x14ac:dyDescent="0.2">
      <c r="A100" s="368"/>
      <c r="B100" s="368"/>
      <c r="C100" s="368"/>
      <c r="D100" s="368"/>
      <c r="E100" s="368"/>
    </row>
    <row r="101" spans="1:5" x14ac:dyDescent="0.2">
      <c r="A101" s="368"/>
      <c r="B101" s="368"/>
      <c r="C101" s="368"/>
      <c r="D101" s="368"/>
      <c r="E101" s="368"/>
    </row>
    <row r="102" spans="1:5" x14ac:dyDescent="0.2">
      <c r="A102" s="368"/>
      <c r="B102" s="368"/>
      <c r="C102" s="368"/>
      <c r="D102" s="368"/>
      <c r="E102" s="368"/>
    </row>
    <row r="103" spans="1:5" x14ac:dyDescent="0.2">
      <c r="A103" s="368"/>
      <c r="B103" s="368"/>
      <c r="C103" s="368"/>
      <c r="D103" s="368"/>
      <c r="E103" s="368"/>
    </row>
    <row r="104" spans="1:5" x14ac:dyDescent="0.2">
      <c r="A104" s="368"/>
      <c r="B104" s="368"/>
      <c r="C104" s="368"/>
      <c r="D104" s="368"/>
      <c r="E104" s="368"/>
    </row>
    <row r="105" spans="1:5" x14ac:dyDescent="0.2">
      <c r="A105" s="368"/>
      <c r="B105" s="368"/>
      <c r="C105" s="368"/>
      <c r="D105" s="368"/>
      <c r="E105" s="368"/>
    </row>
    <row r="106" spans="1:5" x14ac:dyDescent="0.2">
      <c r="A106" s="368"/>
      <c r="B106" s="368"/>
      <c r="C106" s="368"/>
      <c r="D106" s="368"/>
      <c r="E106" s="368"/>
    </row>
    <row r="107" spans="1:5" x14ac:dyDescent="0.2">
      <c r="A107" s="368"/>
      <c r="B107" s="368"/>
      <c r="C107" s="368"/>
      <c r="D107" s="368"/>
      <c r="E107" s="368"/>
    </row>
    <row r="108" spans="1:5" x14ac:dyDescent="0.2">
      <c r="A108" s="368"/>
      <c r="B108" s="368"/>
      <c r="C108" s="368"/>
      <c r="D108" s="368"/>
      <c r="E108" s="368"/>
    </row>
    <row r="109" spans="1:5" x14ac:dyDescent="0.2">
      <c r="A109" s="368"/>
      <c r="B109" s="368"/>
      <c r="C109" s="368"/>
      <c r="D109" s="368"/>
      <c r="E109" s="368"/>
    </row>
    <row r="110" spans="1:5" x14ac:dyDescent="0.2">
      <c r="A110" s="388"/>
      <c r="B110" s="368"/>
      <c r="C110" s="368"/>
      <c r="D110" s="368"/>
      <c r="E110" s="368"/>
    </row>
    <row r="111" spans="1:5" x14ac:dyDescent="0.2">
      <c r="A111" s="368"/>
      <c r="B111" s="368"/>
      <c r="C111" s="368"/>
      <c r="D111" s="368"/>
      <c r="E111" s="368"/>
    </row>
    <row r="112" spans="1:5" x14ac:dyDescent="0.2">
      <c r="A112" s="368"/>
      <c r="B112" s="368"/>
      <c r="C112" s="368"/>
      <c r="D112" s="368"/>
      <c r="E112" s="368"/>
    </row>
    <row r="113" spans="1:5" x14ac:dyDescent="0.2">
      <c r="A113" s="368"/>
      <c r="B113" s="368"/>
      <c r="C113" s="368"/>
      <c r="D113" s="368"/>
      <c r="E113" s="368"/>
    </row>
    <row r="114" spans="1:5" x14ac:dyDescent="0.2">
      <c r="A114" s="368"/>
      <c r="B114" s="368"/>
      <c r="C114" s="368"/>
      <c r="D114" s="368"/>
      <c r="E114" s="368"/>
    </row>
    <row r="115" spans="1:5" x14ac:dyDescent="0.2">
      <c r="A115" s="368"/>
      <c r="B115" s="368"/>
      <c r="C115" s="368"/>
      <c r="D115" s="368"/>
      <c r="E115" s="368"/>
    </row>
    <row r="116" spans="1:5" x14ac:dyDescent="0.2">
      <c r="A116" s="368"/>
      <c r="B116" s="368"/>
      <c r="C116" s="368"/>
      <c r="D116" s="368"/>
      <c r="E116" s="368"/>
    </row>
    <row r="117" spans="1:5" x14ac:dyDescent="0.2">
      <c r="A117" s="368"/>
      <c r="B117" s="368"/>
      <c r="C117" s="368"/>
      <c r="D117" s="368"/>
      <c r="E117" s="368"/>
    </row>
    <row r="118" spans="1:5" x14ac:dyDescent="0.2">
      <c r="A118" s="368"/>
      <c r="B118" s="368"/>
      <c r="C118" s="368"/>
      <c r="D118" s="368"/>
      <c r="E118" s="368"/>
    </row>
    <row r="119" spans="1:5" x14ac:dyDescent="0.2">
      <c r="A119" s="368"/>
      <c r="B119" s="368"/>
      <c r="C119" s="368"/>
      <c r="D119" s="368"/>
      <c r="E119" s="368"/>
    </row>
    <row r="120" spans="1:5" x14ac:dyDescent="0.2">
      <c r="A120" s="368"/>
      <c r="B120" s="368"/>
      <c r="C120" s="368"/>
      <c r="D120" s="368"/>
      <c r="E120" s="368"/>
    </row>
    <row r="121" spans="1:5" x14ac:dyDescent="0.2">
      <c r="A121" s="368"/>
      <c r="B121" s="368"/>
      <c r="C121" s="368"/>
      <c r="D121" s="368"/>
      <c r="E121" s="368"/>
    </row>
    <row r="122" spans="1:5" x14ac:dyDescent="0.2">
      <c r="A122" s="368"/>
      <c r="B122" s="368"/>
      <c r="C122" s="368"/>
      <c r="D122" s="368"/>
      <c r="E122" s="368"/>
    </row>
    <row r="123" spans="1:5" x14ac:dyDescent="0.2">
      <c r="A123" s="368"/>
      <c r="B123" s="368"/>
      <c r="C123" s="368"/>
      <c r="D123" s="368"/>
      <c r="E123" s="368"/>
    </row>
    <row r="124" spans="1:5" x14ac:dyDescent="0.2">
      <c r="A124" s="368"/>
      <c r="B124" s="368"/>
      <c r="C124" s="368"/>
      <c r="D124" s="368"/>
      <c r="E124" s="368"/>
    </row>
    <row r="125" spans="1:5" x14ac:dyDescent="0.2">
      <c r="A125" s="368"/>
      <c r="B125" s="368"/>
      <c r="C125" s="368"/>
      <c r="D125" s="368"/>
      <c r="E125" s="368"/>
    </row>
    <row r="126" spans="1:5" x14ac:dyDescent="0.2">
      <c r="A126" s="368"/>
      <c r="B126" s="368"/>
      <c r="C126" s="368"/>
      <c r="D126" s="368"/>
      <c r="E126" s="368"/>
    </row>
    <row r="127" spans="1:5" x14ac:dyDescent="0.2">
      <c r="A127" s="368"/>
      <c r="B127" s="368"/>
      <c r="C127" s="368"/>
      <c r="D127" s="368"/>
      <c r="E127" s="368"/>
    </row>
    <row r="128" spans="1:5" x14ac:dyDescent="0.2">
      <c r="A128" s="368"/>
      <c r="B128" s="368"/>
      <c r="C128" s="368"/>
      <c r="D128" s="368"/>
      <c r="E128" s="368"/>
    </row>
    <row r="129" spans="1:5" x14ac:dyDescent="0.2">
      <c r="A129" s="368"/>
      <c r="B129" s="368"/>
      <c r="C129" s="368"/>
      <c r="D129" s="368"/>
      <c r="E129" s="368"/>
    </row>
    <row r="130" spans="1:5" x14ac:dyDescent="0.2">
      <c r="A130" s="368"/>
      <c r="B130" s="368"/>
      <c r="C130" s="368"/>
      <c r="D130" s="368"/>
      <c r="E130" s="368"/>
    </row>
    <row r="131" spans="1:5" x14ac:dyDescent="0.2">
      <c r="A131" s="368"/>
      <c r="B131" s="368"/>
      <c r="C131" s="368"/>
      <c r="D131" s="368"/>
      <c r="E131" s="368"/>
    </row>
    <row r="132" spans="1:5" x14ac:dyDescent="0.2">
      <c r="A132" s="368"/>
      <c r="B132" s="368"/>
      <c r="C132" s="368"/>
      <c r="D132" s="368"/>
      <c r="E132" s="368"/>
    </row>
    <row r="133" spans="1:5" x14ac:dyDescent="0.2">
      <c r="A133" s="368"/>
      <c r="B133" s="368"/>
      <c r="C133" s="368"/>
      <c r="D133" s="368"/>
      <c r="E133" s="368"/>
    </row>
    <row r="134" spans="1:5" x14ac:dyDescent="0.2">
      <c r="A134" s="368"/>
      <c r="B134" s="368"/>
      <c r="C134" s="368"/>
      <c r="D134" s="368"/>
      <c r="E134" s="368"/>
    </row>
    <row r="135" spans="1:5" x14ac:dyDescent="0.2">
      <c r="A135" s="368"/>
      <c r="B135" s="368"/>
      <c r="C135" s="368"/>
      <c r="D135" s="368"/>
      <c r="E135" s="368"/>
    </row>
    <row r="136" spans="1:5" x14ac:dyDescent="0.2">
      <c r="A136" s="368"/>
      <c r="B136" s="368"/>
      <c r="C136" s="368"/>
      <c r="D136" s="368"/>
      <c r="E136" s="368"/>
    </row>
    <row r="137" spans="1:5" x14ac:dyDescent="0.2">
      <c r="A137" s="368"/>
      <c r="B137" s="368"/>
      <c r="C137" s="368"/>
      <c r="D137" s="368"/>
      <c r="E137" s="368"/>
    </row>
    <row r="138" spans="1:5" x14ac:dyDescent="0.2">
      <c r="A138" s="368"/>
      <c r="B138" s="368"/>
      <c r="C138" s="368"/>
      <c r="D138" s="368"/>
      <c r="E138" s="368"/>
    </row>
    <row r="139" spans="1:5" x14ac:dyDescent="0.2">
      <c r="A139" s="368"/>
      <c r="B139" s="368"/>
      <c r="C139" s="368"/>
      <c r="D139" s="368"/>
      <c r="E139" s="368"/>
    </row>
    <row r="140" spans="1:5" x14ac:dyDescent="0.2">
      <c r="A140" s="368"/>
      <c r="B140" s="368"/>
      <c r="C140" s="368"/>
      <c r="D140" s="368"/>
      <c r="E140" s="368"/>
    </row>
    <row r="141" spans="1:5" x14ac:dyDescent="0.2">
      <c r="A141" s="368"/>
      <c r="B141" s="368"/>
      <c r="C141" s="368"/>
      <c r="D141" s="368"/>
      <c r="E141" s="368"/>
    </row>
    <row r="142" spans="1:5" x14ac:dyDescent="0.2">
      <c r="A142" s="368"/>
      <c r="B142" s="368"/>
      <c r="C142" s="368"/>
      <c r="D142" s="368"/>
      <c r="E142" s="368"/>
    </row>
    <row r="143" spans="1:5" x14ac:dyDescent="0.2">
      <c r="A143" s="368"/>
      <c r="B143" s="368"/>
      <c r="C143" s="368"/>
      <c r="D143" s="368"/>
      <c r="E143" s="368"/>
    </row>
    <row r="144" spans="1:5" x14ac:dyDescent="0.2">
      <c r="A144" s="368"/>
      <c r="B144" s="368"/>
      <c r="C144" s="368"/>
      <c r="D144" s="368"/>
      <c r="E144" s="368"/>
    </row>
    <row r="145" spans="1:5" x14ac:dyDescent="0.2">
      <c r="A145" s="368"/>
      <c r="B145" s="368"/>
      <c r="C145" s="368"/>
      <c r="D145" s="368"/>
      <c r="E145" s="368"/>
    </row>
    <row r="146" spans="1:5" x14ac:dyDescent="0.2">
      <c r="A146" s="368"/>
      <c r="B146" s="368"/>
      <c r="C146" s="368"/>
      <c r="D146" s="368"/>
      <c r="E146" s="368"/>
    </row>
    <row r="147" spans="1:5" x14ac:dyDescent="0.2">
      <c r="A147" s="368"/>
      <c r="B147" s="368"/>
      <c r="C147" s="368"/>
      <c r="D147" s="368"/>
      <c r="E147" s="368"/>
    </row>
    <row r="148" spans="1:5" x14ac:dyDescent="0.2">
      <c r="A148" s="368"/>
      <c r="B148" s="368"/>
      <c r="C148" s="368"/>
      <c r="D148" s="368"/>
      <c r="E148" s="368"/>
    </row>
    <row r="149" spans="1:5" x14ac:dyDescent="0.2">
      <c r="A149" s="368"/>
      <c r="B149" s="368"/>
      <c r="C149" s="368"/>
      <c r="D149" s="368"/>
      <c r="E149" s="368"/>
    </row>
    <row r="150" spans="1:5" x14ac:dyDescent="0.2">
      <c r="A150" s="368"/>
      <c r="B150" s="368"/>
      <c r="C150" s="368"/>
      <c r="D150" s="368"/>
      <c r="E150" s="368"/>
    </row>
    <row r="151" spans="1:5" x14ac:dyDescent="0.2">
      <c r="A151" s="368"/>
      <c r="B151" s="368"/>
      <c r="C151" s="368"/>
      <c r="D151" s="368"/>
      <c r="E151" s="368"/>
    </row>
    <row r="152" spans="1:5" x14ac:dyDescent="0.2">
      <c r="A152" s="368"/>
      <c r="B152" s="368"/>
      <c r="C152" s="368"/>
      <c r="D152" s="368"/>
      <c r="E152" s="368"/>
    </row>
    <row r="153" spans="1:5" x14ac:dyDescent="0.2">
      <c r="A153" s="368"/>
      <c r="B153" s="368"/>
      <c r="C153" s="368"/>
      <c r="D153" s="368"/>
      <c r="E153" s="368"/>
    </row>
    <row r="154" spans="1:5" x14ac:dyDescent="0.2">
      <c r="A154" s="368"/>
      <c r="B154" s="368"/>
      <c r="C154" s="368"/>
      <c r="D154" s="368"/>
      <c r="E154" s="368"/>
    </row>
    <row r="155" spans="1:5" x14ac:dyDescent="0.2">
      <c r="A155" s="368"/>
      <c r="B155" s="368"/>
      <c r="C155" s="368"/>
      <c r="D155" s="368"/>
      <c r="E155" s="368"/>
    </row>
    <row r="156" spans="1:5" x14ac:dyDescent="0.2">
      <c r="A156" s="368"/>
      <c r="B156" s="368"/>
      <c r="C156" s="368"/>
      <c r="D156" s="368"/>
      <c r="E156" s="368"/>
    </row>
    <row r="157" spans="1:5" x14ac:dyDescent="0.2">
      <c r="A157" s="368"/>
      <c r="B157" s="368"/>
      <c r="C157" s="368"/>
      <c r="D157" s="368"/>
      <c r="E157" s="368"/>
    </row>
    <row r="158" spans="1:5" x14ac:dyDescent="0.2">
      <c r="A158" s="368"/>
      <c r="B158" s="368"/>
      <c r="C158" s="368"/>
      <c r="D158" s="368"/>
      <c r="E158" s="368"/>
    </row>
    <row r="159" spans="1:5" x14ac:dyDescent="0.2">
      <c r="A159" s="368"/>
      <c r="B159" s="368"/>
      <c r="C159" s="368"/>
      <c r="D159" s="368"/>
      <c r="E159" s="368"/>
    </row>
    <row r="160" spans="1:5" x14ac:dyDescent="0.2">
      <c r="A160" s="368"/>
      <c r="B160" s="368"/>
      <c r="C160" s="368"/>
      <c r="D160" s="368"/>
      <c r="E160" s="368"/>
    </row>
    <row r="161" spans="1:5" x14ac:dyDescent="0.2">
      <c r="A161" s="368"/>
      <c r="B161" s="368"/>
      <c r="C161" s="368"/>
      <c r="D161" s="368"/>
      <c r="E161" s="368"/>
    </row>
    <row r="162" spans="1:5" x14ac:dyDescent="0.2">
      <c r="A162" s="368"/>
      <c r="B162" s="368"/>
      <c r="C162" s="368"/>
      <c r="D162" s="368"/>
      <c r="E162" s="368"/>
    </row>
    <row r="163" spans="1:5" x14ac:dyDescent="0.2">
      <c r="A163" s="368"/>
      <c r="B163" s="368"/>
      <c r="C163" s="368"/>
      <c r="D163" s="368"/>
      <c r="E163" s="368"/>
    </row>
    <row r="164" spans="1:5" x14ac:dyDescent="0.2">
      <c r="A164" s="368"/>
      <c r="B164" s="368"/>
      <c r="C164" s="368"/>
      <c r="D164" s="368"/>
      <c r="E164" s="368"/>
    </row>
    <row r="165" spans="1:5" x14ac:dyDescent="0.2">
      <c r="A165" s="368"/>
      <c r="B165" s="368"/>
      <c r="C165" s="368"/>
      <c r="D165" s="368"/>
      <c r="E165" s="368"/>
    </row>
    <row r="166" spans="1:5" x14ac:dyDescent="0.2">
      <c r="A166" s="368"/>
      <c r="B166" s="368"/>
      <c r="C166" s="368"/>
      <c r="D166" s="368"/>
      <c r="E166" s="368"/>
    </row>
    <row r="167" spans="1:5" x14ac:dyDescent="0.2">
      <c r="A167" s="368"/>
      <c r="B167" s="368"/>
      <c r="C167" s="368"/>
      <c r="D167" s="368"/>
      <c r="E167" s="368"/>
    </row>
    <row r="168" spans="1:5" x14ac:dyDescent="0.2">
      <c r="A168" s="368"/>
      <c r="B168" s="368"/>
      <c r="C168" s="368"/>
      <c r="D168" s="368"/>
      <c r="E168" s="368"/>
    </row>
    <row r="169" spans="1:5" x14ac:dyDescent="0.2">
      <c r="A169" s="368"/>
      <c r="B169" s="368"/>
      <c r="C169" s="368"/>
      <c r="D169" s="368"/>
      <c r="E169" s="368"/>
    </row>
    <row r="170" spans="1:5" x14ac:dyDescent="0.2">
      <c r="A170" s="368"/>
      <c r="B170" s="368"/>
      <c r="C170" s="368"/>
      <c r="D170" s="368"/>
      <c r="E170" s="368"/>
    </row>
    <row r="171" spans="1:5" x14ac:dyDescent="0.2">
      <c r="A171" s="368"/>
      <c r="B171" s="368"/>
      <c r="C171" s="368"/>
      <c r="D171" s="368"/>
      <c r="E171" s="368"/>
    </row>
    <row r="172" spans="1:5" x14ac:dyDescent="0.2">
      <c r="A172" s="368"/>
      <c r="B172" s="368"/>
      <c r="C172" s="368"/>
      <c r="D172" s="368"/>
      <c r="E172" s="368"/>
    </row>
    <row r="173" spans="1:5" x14ac:dyDescent="0.2">
      <c r="A173" s="368"/>
      <c r="B173" s="368"/>
      <c r="C173" s="368"/>
      <c r="D173" s="368"/>
      <c r="E173" s="368"/>
    </row>
    <row r="174" spans="1:5" x14ac:dyDescent="0.2">
      <c r="A174" s="368"/>
      <c r="B174" s="368"/>
      <c r="C174" s="368"/>
      <c r="D174" s="368"/>
      <c r="E174" s="368"/>
    </row>
    <row r="175" spans="1:5" x14ac:dyDescent="0.2">
      <c r="A175" s="368"/>
      <c r="B175" s="368"/>
      <c r="C175" s="368"/>
      <c r="D175" s="368"/>
      <c r="E175" s="368"/>
    </row>
    <row r="176" spans="1:5" x14ac:dyDescent="0.2">
      <c r="A176" s="368"/>
      <c r="B176" s="368"/>
      <c r="C176" s="368"/>
      <c r="D176" s="368"/>
      <c r="E176" s="368"/>
    </row>
    <row r="177" spans="1:5" x14ac:dyDescent="0.2">
      <c r="A177" s="368"/>
      <c r="B177" s="368"/>
      <c r="C177" s="368"/>
      <c r="D177" s="368"/>
      <c r="E177" s="368"/>
    </row>
    <row r="178" spans="1:5" x14ac:dyDescent="0.2">
      <c r="A178" s="368"/>
      <c r="B178" s="368"/>
      <c r="C178" s="368"/>
      <c r="D178" s="368"/>
      <c r="E178" s="368"/>
    </row>
    <row r="179" spans="1:5" x14ac:dyDescent="0.2">
      <c r="A179" s="368"/>
      <c r="B179" s="368"/>
      <c r="C179" s="368"/>
      <c r="D179" s="368"/>
      <c r="E179" s="368"/>
    </row>
    <row r="180" spans="1:5" x14ac:dyDescent="0.2">
      <c r="A180" s="368"/>
      <c r="B180" s="368"/>
      <c r="C180" s="368"/>
      <c r="D180" s="368"/>
      <c r="E180" s="368"/>
    </row>
    <row r="181" spans="1:5" x14ac:dyDescent="0.2">
      <c r="A181" s="368"/>
      <c r="B181" s="368"/>
      <c r="C181" s="368"/>
      <c r="D181" s="368"/>
      <c r="E181" s="368"/>
    </row>
    <row r="182" spans="1:5" x14ac:dyDescent="0.2">
      <c r="A182" s="368"/>
      <c r="B182" s="368"/>
      <c r="C182" s="368"/>
      <c r="D182" s="368"/>
      <c r="E182" s="368"/>
    </row>
    <row r="183" spans="1:5" x14ac:dyDescent="0.2">
      <c r="A183" s="368"/>
      <c r="B183" s="368"/>
      <c r="C183" s="368"/>
      <c r="D183" s="368"/>
      <c r="E183" s="368"/>
    </row>
    <row r="184" spans="1:5" x14ac:dyDescent="0.2">
      <c r="A184" s="368"/>
      <c r="B184" s="368"/>
      <c r="C184" s="368"/>
      <c r="D184" s="368"/>
      <c r="E184" s="368"/>
    </row>
    <row r="185" spans="1:5" x14ac:dyDescent="0.2">
      <c r="A185" s="368"/>
      <c r="B185" s="368"/>
      <c r="C185" s="368"/>
      <c r="D185" s="368"/>
      <c r="E185" s="368"/>
    </row>
    <row r="186" spans="1:5" x14ac:dyDescent="0.2">
      <c r="A186" s="368"/>
      <c r="B186" s="368"/>
      <c r="C186" s="368"/>
      <c r="D186" s="368"/>
      <c r="E186" s="368"/>
    </row>
    <row r="187" spans="1:5" x14ac:dyDescent="0.2">
      <c r="A187" s="368"/>
      <c r="B187" s="368"/>
      <c r="C187" s="368"/>
      <c r="D187" s="368"/>
      <c r="E187" s="368"/>
    </row>
    <row r="188" spans="1:5" x14ac:dyDescent="0.2">
      <c r="A188" s="368"/>
      <c r="B188" s="368"/>
      <c r="C188" s="368"/>
      <c r="D188" s="368"/>
      <c r="E188" s="368"/>
    </row>
    <row r="189" spans="1:5" x14ac:dyDescent="0.2">
      <c r="A189" s="368"/>
      <c r="B189" s="368"/>
      <c r="C189" s="368"/>
      <c r="D189" s="368"/>
      <c r="E189" s="368"/>
    </row>
    <row r="190" spans="1:5" x14ac:dyDescent="0.2">
      <c r="A190" s="368"/>
      <c r="B190" s="368"/>
      <c r="C190" s="368"/>
      <c r="D190" s="368"/>
      <c r="E190" s="368"/>
    </row>
    <row r="191" spans="1:5" x14ac:dyDescent="0.2">
      <c r="A191" s="368"/>
      <c r="B191" s="368"/>
      <c r="C191" s="368"/>
      <c r="D191" s="368"/>
      <c r="E191" s="368"/>
    </row>
    <row r="192" spans="1:5" x14ac:dyDescent="0.2">
      <c r="A192" s="368"/>
      <c r="B192" s="368"/>
      <c r="C192" s="368"/>
      <c r="D192" s="368"/>
      <c r="E192" s="368"/>
    </row>
    <row r="193" spans="1:5" x14ac:dyDescent="0.2">
      <c r="A193" s="368"/>
      <c r="B193" s="368"/>
      <c r="C193" s="368"/>
      <c r="D193" s="368"/>
      <c r="E193" s="368"/>
    </row>
    <row r="194" spans="1:5" x14ac:dyDescent="0.2">
      <c r="A194" s="368"/>
      <c r="B194" s="368"/>
      <c r="C194" s="368"/>
      <c r="D194" s="368"/>
      <c r="E194" s="368"/>
    </row>
    <row r="195" spans="1:5" x14ac:dyDescent="0.2">
      <c r="A195" s="368"/>
      <c r="B195" s="368"/>
      <c r="C195" s="368"/>
      <c r="D195" s="368"/>
      <c r="E195" s="368"/>
    </row>
    <row r="196" spans="1:5" x14ac:dyDescent="0.2">
      <c r="A196" s="368"/>
      <c r="B196" s="368"/>
      <c r="C196" s="368"/>
      <c r="D196" s="368"/>
      <c r="E196" s="368"/>
    </row>
    <row r="197" spans="1:5" x14ac:dyDescent="0.2">
      <c r="A197" s="368"/>
      <c r="B197" s="368"/>
      <c r="C197" s="368"/>
      <c r="D197" s="368"/>
      <c r="E197" s="368"/>
    </row>
    <row r="198" spans="1:5" x14ac:dyDescent="0.2">
      <c r="A198" s="368"/>
      <c r="B198" s="368"/>
      <c r="C198" s="368"/>
      <c r="D198" s="368"/>
      <c r="E198" s="368"/>
    </row>
    <row r="199" spans="1:5" x14ac:dyDescent="0.2">
      <c r="A199" s="368"/>
      <c r="B199" s="368"/>
      <c r="C199" s="368"/>
      <c r="D199" s="368"/>
      <c r="E199" s="368"/>
    </row>
    <row r="200" spans="1:5" x14ac:dyDescent="0.2">
      <c r="A200" s="368"/>
      <c r="B200" s="368"/>
      <c r="C200" s="368"/>
      <c r="D200" s="368"/>
      <c r="E200" s="368"/>
    </row>
    <row r="201" spans="1:5" x14ac:dyDescent="0.2">
      <c r="A201" s="368"/>
      <c r="B201" s="368"/>
      <c r="C201" s="368"/>
      <c r="D201" s="368"/>
      <c r="E201" s="368"/>
    </row>
    <row r="202" spans="1:5" x14ac:dyDescent="0.2">
      <c r="A202" s="368"/>
      <c r="B202" s="368"/>
      <c r="C202" s="368"/>
      <c r="D202" s="368"/>
      <c r="E202" s="368"/>
    </row>
    <row r="203" spans="1:5" x14ac:dyDescent="0.2">
      <c r="A203" s="368"/>
      <c r="B203" s="368"/>
      <c r="C203" s="368"/>
      <c r="D203" s="368"/>
      <c r="E203" s="368"/>
    </row>
    <row r="204" spans="1:5" x14ac:dyDescent="0.2">
      <c r="A204" s="368"/>
      <c r="B204" s="368"/>
      <c r="C204" s="368"/>
      <c r="D204" s="368"/>
      <c r="E204" s="368"/>
    </row>
    <row r="205" spans="1:5" x14ac:dyDescent="0.2">
      <c r="A205" s="368"/>
      <c r="B205" s="368"/>
      <c r="C205" s="368"/>
      <c r="D205" s="368"/>
      <c r="E205" s="368"/>
    </row>
    <row r="206" spans="1:5" x14ac:dyDescent="0.2">
      <c r="A206" s="368"/>
      <c r="B206" s="368"/>
      <c r="C206" s="368"/>
      <c r="D206" s="368"/>
      <c r="E206" s="368"/>
    </row>
    <row r="207" spans="1:5" x14ac:dyDescent="0.2">
      <c r="A207" s="368"/>
      <c r="B207" s="368"/>
      <c r="C207" s="368"/>
      <c r="D207" s="368"/>
      <c r="E207" s="368"/>
    </row>
    <row r="208" spans="1:5" x14ac:dyDescent="0.2">
      <c r="A208" s="368"/>
      <c r="B208" s="368"/>
      <c r="C208" s="368"/>
      <c r="D208" s="368"/>
      <c r="E208" s="368"/>
    </row>
    <row r="209" spans="1:5" x14ac:dyDescent="0.2">
      <c r="A209" s="368"/>
      <c r="B209" s="368"/>
      <c r="C209" s="368"/>
      <c r="D209" s="368"/>
      <c r="E209" s="368"/>
    </row>
    <row r="210" spans="1:5" x14ac:dyDescent="0.2">
      <c r="A210" s="368"/>
      <c r="B210" s="368"/>
      <c r="C210" s="368"/>
      <c r="D210" s="368"/>
      <c r="E210" s="368"/>
    </row>
    <row r="211" spans="1:5" x14ac:dyDescent="0.2">
      <c r="A211" s="368"/>
      <c r="B211" s="368"/>
      <c r="C211" s="368"/>
      <c r="D211" s="368"/>
      <c r="E211" s="368"/>
    </row>
    <row r="212" spans="1:5" x14ac:dyDescent="0.2">
      <c r="A212" s="368"/>
      <c r="B212" s="368"/>
      <c r="C212" s="368"/>
      <c r="D212" s="368"/>
      <c r="E212" s="368"/>
    </row>
    <row r="213" spans="1:5" x14ac:dyDescent="0.2">
      <c r="A213" s="368"/>
      <c r="B213" s="368"/>
      <c r="C213" s="368"/>
      <c r="D213" s="368"/>
      <c r="E213" s="368"/>
    </row>
    <row r="214" spans="1:5" x14ac:dyDescent="0.2">
      <c r="A214" s="368"/>
      <c r="B214" s="368"/>
      <c r="C214" s="368"/>
      <c r="D214" s="368"/>
      <c r="E214" s="368"/>
    </row>
    <row r="215" spans="1:5" x14ac:dyDescent="0.2">
      <c r="A215" s="368"/>
      <c r="B215" s="368"/>
      <c r="C215" s="368"/>
      <c r="D215" s="368"/>
      <c r="E215" s="368"/>
    </row>
    <row r="216" spans="1:5" x14ac:dyDescent="0.2">
      <c r="A216" s="368"/>
      <c r="B216" s="368"/>
      <c r="C216" s="368"/>
      <c r="D216" s="368"/>
      <c r="E216" s="368"/>
    </row>
    <row r="217" spans="1:5" x14ac:dyDescent="0.2">
      <c r="A217" s="368"/>
      <c r="B217" s="368"/>
      <c r="C217" s="368"/>
      <c r="D217" s="368"/>
      <c r="E217" s="368"/>
    </row>
    <row r="218" spans="1:5" x14ac:dyDescent="0.2">
      <c r="A218" s="368"/>
      <c r="B218" s="368"/>
      <c r="C218" s="368"/>
      <c r="D218" s="368"/>
      <c r="E218" s="368"/>
    </row>
    <row r="219" spans="1:5" x14ac:dyDescent="0.2">
      <c r="A219" s="368"/>
      <c r="B219" s="368"/>
      <c r="C219" s="368"/>
      <c r="D219" s="368"/>
      <c r="E219" s="368"/>
    </row>
    <row r="220" spans="1:5" x14ac:dyDescent="0.2">
      <c r="A220" s="368"/>
      <c r="B220" s="368"/>
      <c r="C220" s="368"/>
      <c r="D220" s="368"/>
      <c r="E220" s="368"/>
    </row>
    <row r="221" spans="1:5" x14ac:dyDescent="0.2">
      <c r="A221" s="368"/>
      <c r="B221" s="368"/>
      <c r="C221" s="368"/>
      <c r="D221" s="368"/>
      <c r="E221" s="368"/>
    </row>
    <row r="222" spans="1:5" x14ac:dyDescent="0.2">
      <c r="A222" s="368"/>
      <c r="B222" s="368"/>
      <c r="C222" s="368"/>
      <c r="D222" s="368"/>
      <c r="E222" s="368"/>
    </row>
    <row r="223" spans="1:5" x14ac:dyDescent="0.2">
      <c r="A223" s="368"/>
      <c r="B223" s="368"/>
      <c r="C223" s="368"/>
      <c r="D223" s="368"/>
      <c r="E223" s="368"/>
    </row>
    <row r="224" spans="1:5" x14ac:dyDescent="0.2">
      <c r="A224" s="368"/>
      <c r="B224" s="368"/>
      <c r="C224" s="368"/>
      <c r="D224" s="368"/>
      <c r="E224" s="368"/>
    </row>
    <row r="225" spans="1:5" x14ac:dyDescent="0.2">
      <c r="A225" s="368"/>
      <c r="B225" s="368"/>
      <c r="C225" s="368"/>
      <c r="D225" s="368"/>
      <c r="E225" s="368"/>
    </row>
    <row r="226" spans="1:5" x14ac:dyDescent="0.2">
      <c r="A226" s="368"/>
      <c r="B226" s="368"/>
      <c r="C226" s="368"/>
      <c r="D226" s="368"/>
      <c r="E226" s="368"/>
    </row>
    <row r="227" spans="1:5" x14ac:dyDescent="0.2">
      <c r="A227" s="368"/>
      <c r="B227" s="368"/>
      <c r="C227" s="368"/>
      <c r="D227" s="368"/>
      <c r="E227" s="368"/>
    </row>
    <row r="228" spans="1:5" x14ac:dyDescent="0.2">
      <c r="A228" s="368"/>
      <c r="B228" s="368"/>
      <c r="C228" s="368"/>
      <c r="D228" s="368"/>
      <c r="E228" s="368"/>
    </row>
    <row r="229" spans="1:5" x14ac:dyDescent="0.2">
      <c r="A229" s="368"/>
      <c r="B229" s="368"/>
      <c r="C229" s="368"/>
      <c r="D229" s="368"/>
      <c r="E229" s="368"/>
    </row>
    <row r="230" spans="1:5" x14ac:dyDescent="0.2">
      <c r="A230" s="368"/>
      <c r="B230" s="368"/>
      <c r="C230" s="368"/>
      <c r="D230" s="368"/>
      <c r="E230" s="368"/>
    </row>
    <row r="231" spans="1:5" x14ac:dyDescent="0.2">
      <c r="A231" s="368"/>
      <c r="B231" s="368"/>
      <c r="C231" s="368"/>
      <c r="D231" s="368"/>
      <c r="E231" s="368"/>
    </row>
    <row r="232" spans="1:5" x14ac:dyDescent="0.2">
      <c r="A232" s="368"/>
      <c r="B232" s="368"/>
      <c r="C232" s="368"/>
      <c r="D232" s="368"/>
      <c r="E232" s="368"/>
    </row>
    <row r="233" spans="1:5" x14ac:dyDescent="0.2">
      <c r="A233" s="368"/>
      <c r="B233" s="368"/>
      <c r="C233" s="368"/>
      <c r="D233" s="368"/>
      <c r="E233" s="368"/>
    </row>
    <row r="234" spans="1:5" x14ac:dyDescent="0.2">
      <c r="A234" s="368"/>
      <c r="B234" s="368"/>
      <c r="C234" s="368"/>
      <c r="D234" s="368"/>
      <c r="E234" s="368"/>
    </row>
    <row r="235" spans="1:5" x14ac:dyDescent="0.2">
      <c r="A235" s="368"/>
      <c r="B235" s="368"/>
      <c r="C235" s="368"/>
      <c r="D235" s="368"/>
      <c r="E235" s="368"/>
    </row>
    <row r="236" spans="1:5" x14ac:dyDescent="0.2">
      <c r="A236" s="368"/>
      <c r="B236" s="368"/>
      <c r="C236" s="368"/>
      <c r="D236" s="368"/>
      <c r="E236" s="368"/>
    </row>
    <row r="237" spans="1:5" x14ac:dyDescent="0.2">
      <c r="A237" s="368"/>
      <c r="B237" s="368"/>
      <c r="C237" s="368"/>
      <c r="D237" s="368"/>
      <c r="E237" s="368"/>
    </row>
    <row r="238" spans="1:5" x14ac:dyDescent="0.2">
      <c r="A238" s="368"/>
      <c r="B238" s="368"/>
      <c r="C238" s="368"/>
      <c r="D238" s="368"/>
      <c r="E238" s="368"/>
    </row>
    <row r="239" spans="1:5" x14ac:dyDescent="0.2">
      <c r="A239" s="368"/>
      <c r="B239" s="368"/>
      <c r="C239" s="368"/>
      <c r="D239" s="368"/>
      <c r="E239" s="368"/>
    </row>
    <row r="240" spans="1:5" x14ac:dyDescent="0.2">
      <c r="A240" s="368"/>
      <c r="B240" s="368"/>
      <c r="C240" s="368"/>
      <c r="D240" s="368"/>
      <c r="E240" s="368"/>
    </row>
    <row r="241" spans="1:5" x14ac:dyDescent="0.2">
      <c r="A241" s="368"/>
      <c r="B241" s="368"/>
      <c r="C241" s="368"/>
      <c r="D241" s="368"/>
      <c r="E241" s="368"/>
    </row>
    <row r="242" spans="1:5" x14ac:dyDescent="0.2">
      <c r="A242" s="368"/>
      <c r="B242" s="368"/>
      <c r="C242" s="368"/>
      <c r="D242" s="368"/>
      <c r="E242" s="368"/>
    </row>
    <row r="243" spans="1:5" x14ac:dyDescent="0.2">
      <c r="A243" s="368"/>
      <c r="B243" s="368"/>
      <c r="C243" s="368"/>
      <c r="D243" s="368"/>
      <c r="E243" s="368"/>
    </row>
    <row r="244" spans="1:5" x14ac:dyDescent="0.2">
      <c r="A244" s="368"/>
      <c r="B244" s="368"/>
      <c r="C244" s="368"/>
      <c r="D244" s="368"/>
      <c r="E244" s="368"/>
    </row>
    <row r="245" spans="1:5" x14ac:dyDescent="0.2">
      <c r="A245" s="368"/>
      <c r="B245" s="368"/>
      <c r="C245" s="368"/>
      <c r="D245" s="368"/>
      <c r="E245" s="368"/>
    </row>
    <row r="246" spans="1:5" x14ac:dyDescent="0.2">
      <c r="A246" s="368"/>
      <c r="B246" s="368"/>
      <c r="C246" s="368"/>
      <c r="D246" s="368"/>
      <c r="E246" s="368"/>
    </row>
    <row r="247" spans="1:5" x14ac:dyDescent="0.2">
      <c r="A247" s="368"/>
      <c r="B247" s="368"/>
      <c r="C247" s="368"/>
      <c r="D247" s="368"/>
      <c r="E247" s="368"/>
    </row>
    <row r="248" spans="1:5" x14ac:dyDescent="0.2">
      <c r="A248" s="368"/>
      <c r="B248" s="368"/>
      <c r="C248" s="368"/>
      <c r="D248" s="368"/>
      <c r="E248" s="368"/>
    </row>
    <row r="249" spans="1:5" x14ac:dyDescent="0.2">
      <c r="A249" s="368"/>
      <c r="B249" s="368"/>
      <c r="C249" s="368"/>
      <c r="D249" s="368"/>
      <c r="E249" s="368"/>
    </row>
    <row r="250" spans="1:5" x14ac:dyDescent="0.2">
      <c r="A250" s="368"/>
      <c r="B250" s="368"/>
      <c r="C250" s="368"/>
      <c r="D250" s="368"/>
      <c r="E250" s="368"/>
    </row>
    <row r="251" spans="1:5" x14ac:dyDescent="0.2">
      <c r="A251" s="368"/>
      <c r="B251" s="368"/>
      <c r="C251" s="368"/>
      <c r="D251" s="368"/>
      <c r="E251" s="368"/>
    </row>
    <row r="252" spans="1:5" x14ac:dyDescent="0.2">
      <c r="A252" s="368"/>
      <c r="B252" s="368"/>
      <c r="C252" s="368"/>
      <c r="D252" s="368"/>
      <c r="E252" s="368"/>
    </row>
    <row r="253" spans="1:5" x14ac:dyDescent="0.2">
      <c r="A253" s="368"/>
      <c r="B253" s="368"/>
      <c r="C253" s="368"/>
      <c r="D253" s="368"/>
      <c r="E253" s="368"/>
    </row>
    <row r="254" spans="1:5" x14ac:dyDescent="0.2">
      <c r="A254" s="368"/>
      <c r="B254" s="368"/>
      <c r="C254" s="368"/>
      <c r="D254" s="368"/>
      <c r="E254" s="368"/>
    </row>
    <row r="255" spans="1:5" x14ac:dyDescent="0.2">
      <c r="A255" s="368"/>
      <c r="B255" s="368"/>
      <c r="C255" s="368"/>
      <c r="D255" s="368"/>
      <c r="E255" s="368"/>
    </row>
    <row r="256" spans="1:5" x14ac:dyDescent="0.2">
      <c r="A256" s="368"/>
      <c r="B256" s="368"/>
      <c r="C256" s="368"/>
      <c r="D256" s="368"/>
      <c r="E256" s="368"/>
    </row>
    <row r="257" spans="1:5" x14ac:dyDescent="0.2">
      <c r="A257" s="368"/>
      <c r="B257" s="368"/>
      <c r="C257" s="368"/>
      <c r="D257" s="368"/>
      <c r="E257" s="368"/>
    </row>
    <row r="258" spans="1:5" x14ac:dyDescent="0.2">
      <c r="A258" s="368"/>
      <c r="B258" s="368"/>
      <c r="C258" s="368"/>
      <c r="D258" s="368"/>
      <c r="E258" s="368"/>
    </row>
    <row r="259" spans="1:5" x14ac:dyDescent="0.2">
      <c r="A259" s="368"/>
      <c r="B259" s="368"/>
      <c r="C259" s="368"/>
      <c r="D259" s="368"/>
      <c r="E259" s="368"/>
    </row>
    <row r="260" spans="1:5" x14ac:dyDescent="0.2">
      <c r="A260" s="368"/>
      <c r="B260" s="368"/>
      <c r="C260" s="368"/>
      <c r="D260" s="368"/>
      <c r="E260" s="368"/>
    </row>
    <row r="261" spans="1:5" x14ac:dyDescent="0.2">
      <c r="A261" s="368"/>
      <c r="B261" s="368"/>
      <c r="C261" s="368"/>
      <c r="D261" s="368"/>
      <c r="E261" s="368"/>
    </row>
    <row r="262" spans="1:5" x14ac:dyDescent="0.2">
      <c r="A262" s="368"/>
      <c r="B262" s="368"/>
      <c r="C262" s="368"/>
      <c r="D262" s="368"/>
      <c r="E262" s="368"/>
    </row>
    <row r="263" spans="1:5" x14ac:dyDescent="0.2">
      <c r="A263" s="368"/>
      <c r="B263" s="368"/>
      <c r="C263" s="368"/>
      <c r="D263" s="368"/>
      <c r="E263" s="368"/>
    </row>
    <row r="264" spans="1:5" x14ac:dyDescent="0.2">
      <c r="A264" s="368"/>
      <c r="B264" s="368"/>
      <c r="C264" s="368"/>
      <c r="D264" s="368"/>
      <c r="E264" s="368"/>
    </row>
    <row r="265" spans="1:5" x14ac:dyDescent="0.2">
      <c r="A265" s="368"/>
      <c r="B265" s="368"/>
      <c r="C265" s="368"/>
      <c r="D265" s="368"/>
      <c r="E265" s="368"/>
    </row>
    <row r="266" spans="1:5" x14ac:dyDescent="0.2">
      <c r="A266" s="368"/>
      <c r="B266" s="368"/>
      <c r="C266" s="368"/>
      <c r="D266" s="368"/>
      <c r="E266" s="368"/>
    </row>
    <row r="267" spans="1:5" x14ac:dyDescent="0.2">
      <c r="A267" s="368"/>
      <c r="B267" s="368"/>
      <c r="C267" s="368"/>
      <c r="D267" s="368"/>
      <c r="E267" s="368"/>
    </row>
    <row r="268" spans="1:5" x14ac:dyDescent="0.2">
      <c r="A268" s="368"/>
      <c r="B268" s="368"/>
      <c r="C268" s="368"/>
      <c r="D268" s="368"/>
      <c r="E268" s="368"/>
    </row>
    <row r="269" spans="1:5" x14ac:dyDescent="0.2">
      <c r="A269" s="368"/>
      <c r="B269" s="368"/>
      <c r="C269" s="368"/>
      <c r="D269" s="368"/>
      <c r="E269" s="368"/>
    </row>
    <row r="270" spans="1:5" x14ac:dyDescent="0.2">
      <c r="A270" s="368"/>
      <c r="B270" s="368"/>
      <c r="C270" s="368"/>
      <c r="D270" s="368"/>
      <c r="E270" s="368"/>
    </row>
    <row r="271" spans="1:5" x14ac:dyDescent="0.2">
      <c r="A271" s="368"/>
      <c r="B271" s="368"/>
      <c r="C271" s="368"/>
      <c r="D271" s="368"/>
      <c r="E271" s="368"/>
    </row>
    <row r="272" spans="1:5" x14ac:dyDescent="0.2">
      <c r="A272" s="368"/>
      <c r="B272" s="368"/>
      <c r="C272" s="368"/>
      <c r="D272" s="368"/>
      <c r="E272" s="368"/>
    </row>
    <row r="273" spans="1:5" x14ac:dyDescent="0.2">
      <c r="A273" s="368"/>
      <c r="B273" s="368"/>
      <c r="C273" s="368"/>
      <c r="D273" s="368"/>
      <c r="E273" s="368"/>
    </row>
    <row r="274" spans="1:5" x14ac:dyDescent="0.2">
      <c r="A274" s="368"/>
      <c r="B274" s="368"/>
      <c r="C274" s="368"/>
      <c r="D274" s="368"/>
      <c r="E274" s="368"/>
    </row>
    <row r="275" spans="1:5" x14ac:dyDescent="0.2">
      <c r="A275" s="368"/>
      <c r="B275" s="368"/>
      <c r="C275" s="368"/>
      <c r="D275" s="368"/>
      <c r="E275" s="368"/>
    </row>
    <row r="276" spans="1:5" x14ac:dyDescent="0.2">
      <c r="A276" s="368"/>
      <c r="B276" s="368"/>
      <c r="C276" s="368"/>
      <c r="D276" s="368"/>
      <c r="E276" s="368"/>
    </row>
    <row r="277" spans="1:5" x14ac:dyDescent="0.2">
      <c r="A277" s="368"/>
      <c r="B277" s="368"/>
      <c r="C277" s="368"/>
      <c r="D277" s="368"/>
      <c r="E277" s="368"/>
    </row>
    <row r="278" spans="1:5" x14ac:dyDescent="0.2">
      <c r="A278" s="368"/>
      <c r="B278" s="368"/>
      <c r="C278" s="368"/>
      <c r="D278" s="368"/>
      <c r="E278" s="368"/>
    </row>
    <row r="279" spans="1:5" x14ac:dyDescent="0.2">
      <c r="A279" s="368"/>
      <c r="B279" s="368"/>
      <c r="C279" s="368"/>
      <c r="D279" s="368"/>
      <c r="E279" s="368"/>
    </row>
    <row r="280" spans="1:5" x14ac:dyDescent="0.2">
      <c r="A280" s="368"/>
      <c r="C280" s="368"/>
      <c r="D280" s="368"/>
      <c r="E280" s="368"/>
    </row>
  </sheetData>
  <mergeCells count="8">
    <mergeCell ref="A21:C21"/>
    <mergeCell ref="E21:F21"/>
    <mergeCell ref="A3:C3"/>
    <mergeCell ref="E3:G3"/>
    <mergeCell ref="A9:C9"/>
    <mergeCell ref="E9:F9"/>
    <mergeCell ref="A15:C15"/>
    <mergeCell ref="E15:F15"/>
  </mergeCells>
  <pageMargins left="0.5" right="0.32" top="0.26" bottom="0.4" header="0.24" footer="0.18"/>
  <pageSetup paperSize="9" scale="81" orientation="portrait" r:id="rId1"/>
  <headerFooter alignWithMargins="0">
    <oddFooter>&amp;L&amp;9&amp;Z&amp;F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80"/>
    <pageSetUpPr fitToPage="1"/>
  </sheetPr>
  <dimension ref="A1:P300"/>
  <sheetViews>
    <sheetView zoomScaleNormal="100" zoomScaleSheetLayoutView="100" workbookViewId="0">
      <pane ySplit="1" topLeftCell="A2" activePane="bottomLeft" state="frozen"/>
      <selection pane="bottomLeft" activeCell="F4" sqref="F4"/>
    </sheetView>
  </sheetViews>
  <sheetFormatPr defaultRowHeight="12.75" x14ac:dyDescent="0.2"/>
  <cols>
    <col min="1" max="1" width="25.7109375" style="287" customWidth="1"/>
    <col min="2" max="2" width="3.5703125" style="287" bestFit="1" customWidth="1"/>
    <col min="3" max="3" width="11.28515625" style="287" bestFit="1" customWidth="1"/>
    <col min="4" max="4" width="10.7109375" style="287" customWidth="1"/>
    <col min="5" max="5" width="23.140625" style="287" customWidth="1"/>
    <col min="6" max="6" width="13.42578125" style="287" bestFit="1" customWidth="1"/>
    <col min="7" max="7" width="11.140625" style="287" customWidth="1"/>
    <col min="8" max="13" width="9.140625" style="287"/>
    <col min="14" max="14" width="9.5703125" style="287" customWidth="1"/>
    <col min="15" max="16384" width="9.140625" style="287"/>
  </cols>
  <sheetData>
    <row r="1" spans="1:16" s="341" customFormat="1" ht="19.5" x14ac:dyDescent="0.3">
      <c r="A1" s="406" t="s">
        <v>360</v>
      </c>
      <c r="B1" s="340"/>
      <c r="C1" s="340"/>
      <c r="D1" s="340"/>
      <c r="E1" s="340"/>
    </row>
    <row r="2" spans="1:16" ht="19.5" x14ac:dyDescent="0.3">
      <c r="A2" s="342" t="s">
        <v>351</v>
      </c>
      <c r="B2" s="343"/>
      <c r="C2" s="343"/>
      <c r="D2" s="343"/>
      <c r="E2" s="343"/>
    </row>
    <row r="3" spans="1:16" ht="19.5" x14ac:dyDescent="0.3">
      <c r="A3" s="344"/>
      <c r="B3" s="343"/>
      <c r="C3" s="343"/>
      <c r="D3" s="343"/>
      <c r="E3" s="343"/>
    </row>
    <row r="4" spans="1:16" ht="51.75" customHeight="1" x14ac:dyDescent="0.25">
      <c r="A4" s="389" t="s">
        <v>56</v>
      </c>
      <c r="B4" s="233"/>
      <c r="C4" s="132"/>
      <c r="D4" s="368"/>
      <c r="E4" s="390" t="s">
        <v>143</v>
      </c>
      <c r="F4" s="132"/>
    </row>
    <row r="5" spans="1:16" ht="39.75" customHeight="1" x14ac:dyDescent="0.2">
      <c r="A5" s="370" t="s">
        <v>0</v>
      </c>
      <c r="B5" s="369"/>
      <c r="C5" s="391" t="s">
        <v>331</v>
      </c>
      <c r="E5" s="392" t="s">
        <v>76</v>
      </c>
      <c r="F5" s="391" t="s">
        <v>331</v>
      </c>
      <c r="H5" s="351"/>
      <c r="J5" s="351"/>
      <c r="M5" s="351"/>
      <c r="O5" s="351"/>
    </row>
    <row r="6" spans="1:16" ht="12.75" customHeight="1" x14ac:dyDescent="0.2">
      <c r="A6" s="393" t="s">
        <v>1</v>
      </c>
      <c r="B6" s="394"/>
      <c r="C6" s="377">
        <v>26662</v>
      </c>
      <c r="E6" s="362">
        <v>1</v>
      </c>
      <c r="F6" s="133">
        <v>19749</v>
      </c>
      <c r="H6" s="356"/>
      <c r="I6" s="9"/>
      <c r="J6" s="357"/>
      <c r="K6" s="9"/>
      <c r="M6" s="357"/>
      <c r="N6" s="9"/>
      <c r="O6" s="357"/>
      <c r="P6" s="9"/>
    </row>
    <row r="7" spans="1:16" x14ac:dyDescent="0.2">
      <c r="A7" s="393" t="s">
        <v>2</v>
      </c>
      <c r="B7" s="394"/>
      <c r="C7" s="377">
        <v>28315</v>
      </c>
      <c r="E7" s="362">
        <v>2</v>
      </c>
      <c r="F7" s="133">
        <v>21684</v>
      </c>
      <c r="H7" s="356"/>
      <c r="I7" s="9"/>
      <c r="J7" s="357"/>
      <c r="K7" s="9"/>
      <c r="M7" s="357"/>
      <c r="N7" s="9"/>
      <c r="O7" s="357"/>
      <c r="P7" s="9"/>
    </row>
    <row r="8" spans="1:16" x14ac:dyDescent="0.2">
      <c r="A8" s="393" t="s">
        <v>3</v>
      </c>
      <c r="B8" s="394"/>
      <c r="C8" s="377">
        <v>30067</v>
      </c>
      <c r="E8" s="362">
        <v>3</v>
      </c>
      <c r="F8" s="133">
        <v>23618</v>
      </c>
      <c r="H8" s="356"/>
      <c r="I8" s="9"/>
      <c r="J8" s="357"/>
      <c r="K8" s="9"/>
      <c r="M8" s="357"/>
      <c r="N8" s="9"/>
      <c r="O8" s="357"/>
      <c r="P8" s="9"/>
    </row>
    <row r="9" spans="1:16" x14ac:dyDescent="0.2">
      <c r="A9" s="393" t="s">
        <v>4</v>
      </c>
      <c r="B9" s="394"/>
      <c r="C9" s="377">
        <v>31929</v>
      </c>
      <c r="E9" s="362">
        <v>4</v>
      </c>
      <c r="F9" s="133">
        <v>25554</v>
      </c>
      <c r="H9" s="356"/>
      <c r="I9" s="9"/>
      <c r="J9" s="357"/>
      <c r="K9" s="9"/>
      <c r="M9" s="357"/>
      <c r="N9" s="9"/>
      <c r="O9" s="357"/>
      <c r="P9" s="9"/>
    </row>
    <row r="10" spans="1:16" x14ac:dyDescent="0.2">
      <c r="A10" s="393" t="s">
        <v>5</v>
      </c>
      <c r="B10" s="394"/>
      <c r="C10" s="377">
        <v>34637</v>
      </c>
      <c r="E10" s="362">
        <v>5</v>
      </c>
      <c r="F10" s="133">
        <v>27486</v>
      </c>
      <c r="H10" s="356"/>
      <c r="I10" s="9"/>
      <c r="J10" s="357"/>
      <c r="K10" s="9"/>
      <c r="M10" s="357"/>
      <c r="N10" s="9"/>
      <c r="O10" s="357"/>
      <c r="P10" s="9"/>
    </row>
    <row r="11" spans="1:16" x14ac:dyDescent="0.2">
      <c r="A11" s="393" t="s">
        <v>6</v>
      </c>
      <c r="B11" s="395" t="s">
        <v>199</v>
      </c>
      <c r="C11" s="377">
        <v>37645</v>
      </c>
      <c r="D11" s="9"/>
      <c r="E11" s="362">
        <v>6</v>
      </c>
      <c r="F11" s="133">
        <v>29422</v>
      </c>
      <c r="G11" s="356"/>
      <c r="H11" s="9"/>
      <c r="I11" s="357"/>
      <c r="J11" s="9"/>
      <c r="L11" s="357"/>
      <c r="M11" s="9"/>
      <c r="N11" s="357"/>
      <c r="O11" s="9"/>
    </row>
    <row r="12" spans="1:16" ht="12.75" customHeight="1" x14ac:dyDescent="0.2">
      <c r="A12" s="396"/>
      <c r="B12" s="397"/>
      <c r="C12" s="398"/>
      <c r="D12" s="398"/>
      <c r="E12" s="362"/>
    </row>
    <row r="13" spans="1:16" ht="12.75" customHeight="1" x14ac:dyDescent="0.2">
      <c r="A13" s="368"/>
      <c r="B13" s="346"/>
      <c r="C13" s="368"/>
      <c r="D13" s="368"/>
      <c r="E13" s="362"/>
    </row>
    <row r="14" spans="1:16" ht="48.75" customHeight="1" x14ac:dyDescent="0.25">
      <c r="A14" s="399" t="s">
        <v>57</v>
      </c>
      <c r="B14" s="233"/>
      <c r="C14" s="132"/>
      <c r="D14" s="368"/>
      <c r="E14" s="399" t="s">
        <v>305</v>
      </c>
      <c r="F14" s="132"/>
    </row>
    <row r="15" spans="1:16" ht="45.75" customHeight="1" x14ac:dyDescent="0.2">
      <c r="A15" s="378" t="s">
        <v>0</v>
      </c>
      <c r="B15" s="369"/>
      <c r="C15" s="391" t="s">
        <v>331</v>
      </c>
      <c r="E15" s="378" t="s">
        <v>0</v>
      </c>
      <c r="F15" s="391" t="s">
        <v>331</v>
      </c>
      <c r="H15" s="351"/>
    </row>
    <row r="16" spans="1:16" x14ac:dyDescent="0.2">
      <c r="A16" s="365" t="s">
        <v>7</v>
      </c>
      <c r="B16" s="361"/>
      <c r="C16" s="377">
        <v>39519</v>
      </c>
      <c r="E16" s="365" t="s">
        <v>306</v>
      </c>
      <c r="F16" s="133">
        <v>42498</v>
      </c>
      <c r="G16" s="9"/>
      <c r="H16" s="356"/>
      <c r="I16" s="9"/>
    </row>
    <row r="17" spans="1:14" x14ac:dyDescent="0.2">
      <c r="A17" s="365" t="s">
        <v>8</v>
      </c>
      <c r="B17" s="361"/>
      <c r="C17" s="377">
        <v>40981</v>
      </c>
      <c r="E17" s="365" t="s">
        <v>307</v>
      </c>
      <c r="F17" s="133">
        <v>62985</v>
      </c>
      <c r="G17" s="9"/>
      <c r="H17" s="356"/>
      <c r="I17" s="9"/>
    </row>
    <row r="18" spans="1:14" x14ac:dyDescent="0.2">
      <c r="A18" s="365" t="s">
        <v>9</v>
      </c>
      <c r="B18" s="361"/>
      <c r="C18" s="377">
        <v>42498</v>
      </c>
      <c r="E18" s="365"/>
      <c r="F18" s="377"/>
      <c r="G18" s="377"/>
      <c r="I18" s="356"/>
      <c r="J18" s="9"/>
    </row>
    <row r="19" spans="1:14" x14ac:dyDescent="0.2">
      <c r="A19" s="366"/>
      <c r="B19" s="346"/>
      <c r="C19" s="368"/>
      <c r="D19" s="368"/>
    </row>
    <row r="20" spans="1:14" ht="15.75" customHeight="1" x14ac:dyDescent="0.25">
      <c r="A20" s="400" t="s">
        <v>82</v>
      </c>
      <c r="B20" s="233"/>
      <c r="C20" s="132"/>
      <c r="D20" s="346"/>
      <c r="E20" s="401" t="s">
        <v>311</v>
      </c>
      <c r="F20" s="233"/>
      <c r="I20" s="340"/>
    </row>
    <row r="21" spans="1:14" ht="38.25" x14ac:dyDescent="0.2">
      <c r="A21" s="378" t="s">
        <v>0</v>
      </c>
      <c r="B21" s="369"/>
      <c r="C21" s="391" t="s">
        <v>331</v>
      </c>
      <c r="E21" s="341"/>
      <c r="F21" s="391" t="s">
        <v>331</v>
      </c>
      <c r="M21" s="368"/>
      <c r="N21" s="368"/>
    </row>
    <row r="22" spans="1:14" ht="12.75" customHeight="1" x14ac:dyDescent="0.2">
      <c r="A22" s="365" t="s">
        <v>10</v>
      </c>
      <c r="B22" s="377"/>
      <c r="C22" s="377">
        <v>42498</v>
      </c>
      <c r="D22" s="9"/>
      <c r="E22" s="354" t="s">
        <v>312</v>
      </c>
      <c r="F22" s="369"/>
      <c r="L22" s="370"/>
      <c r="M22" s="371"/>
      <c r="N22" s="371"/>
    </row>
    <row r="23" spans="1:14" ht="12.75" customHeight="1" x14ac:dyDescent="0.2">
      <c r="A23" s="365" t="s">
        <v>11</v>
      </c>
      <c r="B23" s="377"/>
      <c r="C23" s="377">
        <v>43486</v>
      </c>
      <c r="D23" s="9"/>
      <c r="E23" s="402" t="s">
        <v>54</v>
      </c>
      <c r="F23" s="133">
        <v>2106</v>
      </c>
    </row>
    <row r="24" spans="1:14" ht="12.75" customHeight="1" x14ac:dyDescent="0.2">
      <c r="A24" s="365" t="s">
        <v>12</v>
      </c>
      <c r="B24" s="377"/>
      <c r="C24" s="377">
        <v>44490</v>
      </c>
      <c r="D24" s="9"/>
      <c r="E24" s="372" t="s">
        <v>55</v>
      </c>
      <c r="F24" s="133">
        <v>4158</v>
      </c>
    </row>
    <row r="25" spans="1:14" ht="12.75" customHeight="1" x14ac:dyDescent="0.2">
      <c r="A25" s="365" t="s">
        <v>13</v>
      </c>
      <c r="B25" s="377"/>
      <c r="C25" s="377">
        <v>45525</v>
      </c>
      <c r="D25" s="9"/>
      <c r="E25" s="372"/>
      <c r="F25" s="234"/>
    </row>
    <row r="26" spans="1:14" ht="12.75" customHeight="1" x14ac:dyDescent="0.2">
      <c r="A26" s="365" t="s">
        <v>14</v>
      </c>
      <c r="B26" s="377"/>
      <c r="C26" s="377">
        <v>46582</v>
      </c>
      <c r="D26" s="9"/>
      <c r="E26" s="354" t="s">
        <v>313</v>
      </c>
      <c r="F26" s="341"/>
    </row>
    <row r="27" spans="1:14" ht="14.25" customHeight="1" x14ac:dyDescent="0.2">
      <c r="A27" s="365" t="s">
        <v>15</v>
      </c>
      <c r="B27" s="377"/>
      <c r="C27" s="377">
        <v>47667</v>
      </c>
      <c r="D27" s="9"/>
      <c r="E27" s="354" t="s">
        <v>81</v>
      </c>
      <c r="F27" s="233"/>
    </row>
    <row r="28" spans="1:14" ht="12.75" customHeight="1" x14ac:dyDescent="0.2">
      <c r="A28" s="365" t="s">
        <v>16</v>
      </c>
      <c r="B28" s="377"/>
      <c r="C28" s="377">
        <v>48870</v>
      </c>
      <c r="D28" s="9"/>
      <c r="E28" s="403" t="s">
        <v>79</v>
      </c>
      <c r="F28" s="133">
        <v>7699</v>
      </c>
    </row>
    <row r="29" spans="1:14" x14ac:dyDescent="0.2">
      <c r="A29" s="365" t="s">
        <v>17</v>
      </c>
      <c r="B29" s="377"/>
      <c r="C29" s="377">
        <v>49924</v>
      </c>
      <c r="D29" s="9"/>
      <c r="E29" s="403" t="s">
        <v>80</v>
      </c>
      <c r="F29" s="133">
        <v>13027</v>
      </c>
    </row>
    <row r="30" spans="1:14" x14ac:dyDescent="0.2">
      <c r="A30" s="365" t="s">
        <v>18</v>
      </c>
      <c r="B30" s="377"/>
      <c r="C30" s="377">
        <v>51090</v>
      </c>
      <c r="D30" s="9"/>
      <c r="E30" s="362"/>
      <c r="F30" s="341"/>
    </row>
    <row r="31" spans="1:14" x14ac:dyDescent="0.2">
      <c r="A31" s="365" t="s">
        <v>19</v>
      </c>
      <c r="B31" s="377"/>
      <c r="C31" s="377">
        <v>52325</v>
      </c>
      <c r="D31" s="9"/>
      <c r="E31" s="354" t="s">
        <v>78</v>
      </c>
      <c r="F31" s="341"/>
    </row>
    <row r="32" spans="1:14" x14ac:dyDescent="0.2">
      <c r="A32" s="365" t="s">
        <v>20</v>
      </c>
      <c r="B32" s="377"/>
      <c r="C32" s="377">
        <v>53597</v>
      </c>
      <c r="D32" s="9"/>
      <c r="E32" s="403" t="s">
        <v>79</v>
      </c>
      <c r="F32" s="133">
        <v>2667</v>
      </c>
    </row>
    <row r="33" spans="1:11" x14ac:dyDescent="0.2">
      <c r="A33" s="365" t="s">
        <v>21</v>
      </c>
      <c r="B33" s="377"/>
      <c r="C33" s="377">
        <v>54766</v>
      </c>
      <c r="D33" s="9"/>
      <c r="E33" s="403" t="s">
        <v>80</v>
      </c>
      <c r="F33" s="133">
        <v>6515</v>
      </c>
    </row>
    <row r="34" spans="1:11" x14ac:dyDescent="0.2">
      <c r="A34" s="365" t="s">
        <v>22</v>
      </c>
      <c r="B34" s="377"/>
      <c r="C34" s="377">
        <v>56059</v>
      </c>
      <c r="D34" s="9"/>
      <c r="E34" s="341"/>
      <c r="F34" s="341"/>
    </row>
    <row r="35" spans="1:11" x14ac:dyDescent="0.2">
      <c r="A35" s="365" t="s">
        <v>23</v>
      </c>
      <c r="B35" s="377"/>
      <c r="C35" s="377">
        <v>57370</v>
      </c>
      <c r="D35" s="9"/>
      <c r="E35" s="354"/>
      <c r="F35" s="341"/>
    </row>
    <row r="36" spans="1:11" x14ac:dyDescent="0.2">
      <c r="A36" s="365" t="s">
        <v>24</v>
      </c>
      <c r="B36" s="377"/>
      <c r="C36" s="377">
        <v>58720</v>
      </c>
      <c r="D36" s="9"/>
      <c r="E36" s="403"/>
      <c r="F36" s="361"/>
    </row>
    <row r="37" spans="1:11" ht="12.75" customHeight="1" x14ac:dyDescent="0.2">
      <c r="A37" s="365" t="s">
        <v>25</v>
      </c>
      <c r="B37" s="377"/>
      <c r="C37" s="377">
        <v>60202</v>
      </c>
      <c r="D37" s="9"/>
      <c r="E37" s="403"/>
      <c r="F37" s="361"/>
    </row>
    <row r="38" spans="1:11" x14ac:dyDescent="0.2">
      <c r="A38" s="365" t="s">
        <v>26</v>
      </c>
      <c r="B38" s="377"/>
      <c r="C38" s="377">
        <v>61515</v>
      </c>
      <c r="D38" s="9"/>
      <c r="E38" s="341"/>
      <c r="F38" s="341"/>
    </row>
    <row r="39" spans="1:11" x14ac:dyDescent="0.2">
      <c r="A39" s="365" t="s">
        <v>27</v>
      </c>
      <c r="B39" s="377"/>
      <c r="C39" s="377">
        <v>62985</v>
      </c>
      <c r="D39" s="9"/>
      <c r="E39" s="341"/>
      <c r="F39" s="341"/>
    </row>
    <row r="40" spans="1:11" ht="15" x14ac:dyDescent="0.25">
      <c r="A40" s="365" t="s">
        <v>28</v>
      </c>
      <c r="B40" s="377"/>
      <c r="C40" s="377">
        <v>64469</v>
      </c>
      <c r="D40" s="346"/>
      <c r="E40" s="399" t="s">
        <v>77</v>
      </c>
      <c r="F40" s="404"/>
    </row>
    <row r="41" spans="1:11" x14ac:dyDescent="0.2">
      <c r="A41" s="365" t="s">
        <v>29</v>
      </c>
      <c r="B41" s="377"/>
      <c r="C41" s="377">
        <v>65988</v>
      </c>
      <c r="D41" s="368"/>
      <c r="E41" s="348" t="s">
        <v>53</v>
      </c>
      <c r="F41" s="354" t="s">
        <v>359</v>
      </c>
    </row>
    <row r="42" spans="1:11" x14ac:dyDescent="0.2">
      <c r="A42" s="365" t="s">
        <v>30</v>
      </c>
      <c r="B42" s="377"/>
      <c r="C42" s="377">
        <v>67545</v>
      </c>
      <c r="D42" s="346"/>
      <c r="E42" s="378">
        <v>1</v>
      </c>
      <c r="F42" s="405">
        <v>62361</v>
      </c>
    </row>
    <row r="43" spans="1:11" ht="14.25" customHeight="1" x14ac:dyDescent="0.25">
      <c r="A43" s="365" t="s">
        <v>31</v>
      </c>
      <c r="B43" s="377"/>
      <c r="C43" s="377">
        <v>69139</v>
      </c>
      <c r="E43" s="378">
        <v>2</v>
      </c>
      <c r="F43" s="405">
        <v>66876</v>
      </c>
      <c r="G43" s="381"/>
      <c r="H43" s="381"/>
      <c r="J43" s="351"/>
    </row>
    <row r="44" spans="1:11" ht="12.75" customHeight="1" x14ac:dyDescent="0.2">
      <c r="A44" s="365" t="s">
        <v>32</v>
      </c>
      <c r="B44" s="377"/>
      <c r="C44" s="377">
        <v>70774</v>
      </c>
      <c r="D44" s="9"/>
      <c r="E44" s="378">
        <v>3</v>
      </c>
      <c r="F44" s="405">
        <v>71736</v>
      </c>
      <c r="H44" s="383"/>
      <c r="I44" s="9"/>
      <c r="J44" s="357"/>
      <c r="K44" s="9"/>
    </row>
    <row r="45" spans="1:11" ht="12.75" customHeight="1" x14ac:dyDescent="0.2">
      <c r="A45" s="365" t="s">
        <v>33</v>
      </c>
      <c r="B45" s="377"/>
      <c r="C45" s="377">
        <v>72454</v>
      </c>
      <c r="D45" s="9"/>
      <c r="E45" s="378">
        <v>4</v>
      </c>
      <c r="F45" s="405">
        <v>76968</v>
      </c>
      <c r="H45" s="360"/>
      <c r="I45" s="9"/>
      <c r="J45" s="357"/>
      <c r="K45" s="9"/>
    </row>
    <row r="46" spans="1:11" ht="12.75" customHeight="1" x14ac:dyDescent="0.2">
      <c r="A46" s="365" t="s">
        <v>34</v>
      </c>
      <c r="B46" s="377"/>
      <c r="C46" s="377">
        <v>74177</v>
      </c>
      <c r="D46" s="9"/>
      <c r="E46" s="378">
        <v>5</v>
      </c>
      <c r="F46" s="405">
        <v>84576</v>
      </c>
      <c r="H46" s="360"/>
      <c r="I46" s="9"/>
      <c r="J46" s="357"/>
      <c r="K46" s="9"/>
    </row>
    <row r="47" spans="1:11" ht="12.75" customHeight="1" x14ac:dyDescent="0.2">
      <c r="A47" s="365" t="s">
        <v>35</v>
      </c>
      <c r="B47" s="377"/>
      <c r="C47" s="377">
        <v>75934</v>
      </c>
      <c r="D47" s="9"/>
      <c r="E47" s="378">
        <v>6</v>
      </c>
      <c r="F47" s="405">
        <v>92967</v>
      </c>
      <c r="H47" s="360"/>
      <c r="I47" s="9"/>
      <c r="J47" s="357"/>
      <c r="K47" s="9"/>
    </row>
    <row r="48" spans="1:11" ht="12.75" customHeight="1" x14ac:dyDescent="0.2">
      <c r="A48" s="365" t="s">
        <v>36</v>
      </c>
      <c r="B48" s="377"/>
      <c r="C48" s="377">
        <v>77738</v>
      </c>
      <c r="D48" s="9"/>
      <c r="E48" s="378">
        <v>7</v>
      </c>
      <c r="F48" s="405">
        <v>102173</v>
      </c>
      <c r="H48" s="360"/>
      <c r="I48" s="9"/>
      <c r="J48" s="357"/>
      <c r="K48" s="9"/>
    </row>
    <row r="49" spans="1:11" ht="12.75" customHeight="1" x14ac:dyDescent="0.2">
      <c r="A49" s="365" t="s">
        <v>37</v>
      </c>
      <c r="B49" s="377"/>
      <c r="C49" s="377">
        <v>79591</v>
      </c>
      <c r="D49" s="9"/>
      <c r="E49" s="378">
        <v>8</v>
      </c>
      <c r="F49" s="405">
        <v>112460</v>
      </c>
      <c r="H49" s="360"/>
      <c r="I49" s="9"/>
      <c r="J49" s="357"/>
      <c r="K49" s="9"/>
    </row>
    <row r="50" spans="1:11" ht="12.75" customHeight="1" x14ac:dyDescent="0.2">
      <c r="A50" s="365" t="s">
        <v>38</v>
      </c>
      <c r="B50" s="377"/>
      <c r="C50" s="377">
        <v>81481</v>
      </c>
      <c r="D50" s="9"/>
      <c r="H50" s="360"/>
      <c r="I50" s="9"/>
      <c r="J50" s="357"/>
      <c r="K50" s="9"/>
    </row>
    <row r="51" spans="1:11" ht="12.75" customHeight="1" x14ac:dyDescent="0.2">
      <c r="A51" s="365" t="s">
        <v>39</v>
      </c>
      <c r="B51" s="377"/>
      <c r="C51" s="377">
        <v>83432</v>
      </c>
      <c r="D51" s="9"/>
      <c r="H51" s="360"/>
      <c r="I51" s="9"/>
      <c r="J51" s="357"/>
      <c r="K51" s="9"/>
    </row>
    <row r="52" spans="1:11" ht="12.75" customHeight="1" x14ac:dyDescent="0.2">
      <c r="A52" s="365" t="s">
        <v>40</v>
      </c>
      <c r="B52" s="377"/>
      <c r="C52" s="377">
        <v>85422</v>
      </c>
      <c r="D52" s="9"/>
      <c r="H52" s="378"/>
      <c r="I52" s="9"/>
      <c r="J52" s="357"/>
      <c r="K52" s="9"/>
    </row>
    <row r="53" spans="1:11" ht="12.75" customHeight="1" x14ac:dyDescent="0.2">
      <c r="A53" s="365" t="s">
        <v>41</v>
      </c>
      <c r="B53" s="377"/>
      <c r="C53" s="377">
        <v>87461</v>
      </c>
      <c r="D53" s="9"/>
      <c r="H53" s="356"/>
      <c r="I53" s="9"/>
      <c r="J53" s="357"/>
      <c r="K53" s="9"/>
    </row>
    <row r="54" spans="1:11" ht="12.75" customHeight="1" x14ac:dyDescent="0.2">
      <c r="A54" s="365" t="s">
        <v>42</v>
      </c>
      <c r="B54" s="377"/>
      <c r="C54" s="377">
        <v>89562</v>
      </c>
      <c r="D54" s="9"/>
      <c r="H54" s="356"/>
      <c r="I54" s="9"/>
      <c r="J54" s="357"/>
      <c r="K54" s="9"/>
    </row>
    <row r="55" spans="1:11" ht="12.75" customHeight="1" x14ac:dyDescent="0.2">
      <c r="A55" s="365" t="s">
        <v>43</v>
      </c>
      <c r="B55" s="377"/>
      <c r="C55" s="377">
        <v>91697</v>
      </c>
      <c r="D55" s="9"/>
      <c r="H55" s="356"/>
      <c r="I55" s="9"/>
      <c r="J55" s="357"/>
      <c r="K55" s="9"/>
    </row>
    <row r="56" spans="1:11" ht="12.75" customHeight="1" x14ac:dyDescent="0.2">
      <c r="A56" s="365" t="s">
        <v>44</v>
      </c>
      <c r="B56" s="377"/>
      <c r="C56" s="377">
        <v>93897</v>
      </c>
      <c r="D56" s="9"/>
      <c r="H56" s="356"/>
      <c r="I56" s="9"/>
      <c r="J56" s="357"/>
      <c r="K56" s="9"/>
    </row>
    <row r="57" spans="1:11" ht="12.75" customHeight="1" x14ac:dyDescent="0.2">
      <c r="A57" s="365" t="s">
        <v>45</v>
      </c>
      <c r="B57" s="377"/>
      <c r="C57" s="377">
        <v>96141</v>
      </c>
      <c r="D57" s="9"/>
      <c r="H57" s="356"/>
      <c r="I57" s="9"/>
      <c r="J57" s="357"/>
      <c r="K57" s="9"/>
    </row>
    <row r="58" spans="1:11" ht="12.75" customHeight="1" x14ac:dyDescent="0.2">
      <c r="A58" s="365" t="s">
        <v>46</v>
      </c>
      <c r="B58" s="377"/>
      <c r="C58" s="377">
        <v>98459</v>
      </c>
      <c r="D58" s="9"/>
      <c r="H58" s="356"/>
      <c r="I58" s="9"/>
      <c r="J58" s="357"/>
      <c r="K58" s="9"/>
    </row>
    <row r="59" spans="1:11" ht="12.75" customHeight="1" x14ac:dyDescent="0.2">
      <c r="A59" s="365" t="s">
        <v>47</v>
      </c>
      <c r="B59" s="377"/>
      <c r="C59" s="377">
        <v>100817</v>
      </c>
      <c r="D59" s="9"/>
      <c r="H59" s="356"/>
      <c r="I59" s="9"/>
      <c r="J59" s="357"/>
      <c r="K59" s="9"/>
    </row>
    <row r="60" spans="1:11" ht="12.75" customHeight="1" x14ac:dyDescent="0.2">
      <c r="A60" s="365" t="s">
        <v>48</v>
      </c>
      <c r="B60" s="377"/>
      <c r="C60" s="377">
        <v>103195</v>
      </c>
      <c r="D60" s="9"/>
      <c r="H60" s="356"/>
      <c r="I60" s="9"/>
      <c r="J60" s="357"/>
      <c r="K60" s="9"/>
    </row>
    <row r="61" spans="1:11" ht="12.75" customHeight="1" x14ac:dyDescent="0.2">
      <c r="A61" s="365" t="s">
        <v>49</v>
      </c>
      <c r="B61" s="377"/>
      <c r="C61" s="377">
        <v>105697</v>
      </c>
      <c r="D61" s="9"/>
      <c r="H61" s="356"/>
      <c r="I61" s="9"/>
      <c r="J61" s="357"/>
      <c r="K61" s="9"/>
    </row>
    <row r="62" spans="1:11" ht="12.75" customHeight="1" x14ac:dyDescent="0.2">
      <c r="A62" s="365" t="s">
        <v>50</v>
      </c>
      <c r="B62" s="377"/>
      <c r="C62" s="377">
        <v>108259</v>
      </c>
      <c r="D62" s="9"/>
      <c r="H62" s="356"/>
      <c r="I62" s="9"/>
      <c r="J62" s="357"/>
      <c r="K62" s="9"/>
    </row>
    <row r="63" spans="1:11" ht="12.75" customHeight="1" x14ac:dyDescent="0.2">
      <c r="A63" s="365" t="s">
        <v>51</v>
      </c>
      <c r="B63" s="377"/>
      <c r="C63" s="377">
        <v>110887</v>
      </c>
      <c r="D63" s="9"/>
      <c r="H63" s="356"/>
      <c r="I63" s="9"/>
      <c r="J63" s="357"/>
      <c r="K63" s="9"/>
    </row>
    <row r="64" spans="1:11" ht="12.75" customHeight="1" x14ac:dyDescent="0.2">
      <c r="A64" s="365" t="s">
        <v>52</v>
      </c>
      <c r="B64" s="9"/>
      <c r="C64" s="377">
        <v>112460</v>
      </c>
      <c r="D64" s="9"/>
      <c r="H64" s="356"/>
      <c r="I64" s="9"/>
      <c r="J64" s="357"/>
      <c r="K64" s="9"/>
    </row>
    <row r="65" spans="1:11" ht="12.75" customHeight="1" x14ac:dyDescent="0.2">
      <c r="B65" s="9"/>
      <c r="C65" s="9"/>
      <c r="D65" s="9"/>
      <c r="H65" s="356"/>
      <c r="I65" s="9"/>
      <c r="J65" s="357"/>
      <c r="K65" s="9"/>
    </row>
    <row r="66" spans="1:11" ht="12.75" customHeight="1" x14ac:dyDescent="0.2">
      <c r="A66" s="379"/>
      <c r="B66" s="9"/>
      <c r="C66" s="9"/>
      <c r="D66" s="9"/>
      <c r="H66" s="356"/>
      <c r="I66" s="9"/>
      <c r="J66" s="357"/>
      <c r="K66" s="9"/>
    </row>
    <row r="67" spans="1:11" ht="12.75" customHeight="1" x14ac:dyDescent="0.2">
      <c r="A67" s="365"/>
      <c r="B67" s="9"/>
      <c r="C67" s="9"/>
      <c r="D67" s="9"/>
      <c r="H67" s="356"/>
      <c r="I67" s="9"/>
      <c r="J67" s="357"/>
      <c r="K67" s="9"/>
    </row>
    <row r="68" spans="1:11" ht="12.75" customHeight="1" x14ac:dyDescent="0.2">
      <c r="B68" s="9"/>
      <c r="C68" s="9"/>
      <c r="D68" s="9"/>
      <c r="H68" s="356"/>
      <c r="I68" s="9"/>
      <c r="J68" s="357"/>
      <c r="K68" s="9"/>
    </row>
    <row r="69" spans="1:11" ht="12.75" customHeight="1" x14ac:dyDescent="0.2">
      <c r="B69" s="9"/>
      <c r="C69" s="9"/>
      <c r="D69" s="9"/>
      <c r="H69" s="356"/>
      <c r="I69" s="9"/>
      <c r="J69" s="357"/>
      <c r="K69" s="9"/>
    </row>
    <row r="70" spans="1:11" ht="12.75" customHeight="1" x14ac:dyDescent="0.2">
      <c r="B70" s="9"/>
      <c r="C70" s="9"/>
      <c r="D70" s="9"/>
      <c r="H70" s="356"/>
      <c r="I70" s="9"/>
      <c r="J70" s="357"/>
      <c r="K70" s="9"/>
    </row>
    <row r="71" spans="1:11" ht="12.75" customHeight="1" x14ac:dyDescent="0.2">
      <c r="B71" s="9"/>
      <c r="C71" s="9"/>
      <c r="D71" s="9"/>
      <c r="H71" s="356"/>
      <c r="I71" s="9"/>
      <c r="J71" s="357"/>
      <c r="K71" s="9"/>
    </row>
    <row r="72" spans="1:11" ht="12.75" customHeight="1" x14ac:dyDescent="0.2">
      <c r="B72" s="9"/>
      <c r="C72" s="9"/>
      <c r="D72" s="9"/>
      <c r="H72" s="356"/>
      <c r="I72" s="9"/>
      <c r="J72" s="357"/>
      <c r="K72" s="9"/>
    </row>
    <row r="73" spans="1:11" ht="12.75" customHeight="1" x14ac:dyDescent="0.2">
      <c r="B73" s="9"/>
      <c r="C73" s="9"/>
      <c r="D73" s="9"/>
      <c r="H73" s="356"/>
      <c r="I73" s="9"/>
      <c r="J73" s="357"/>
      <c r="K73" s="9"/>
    </row>
    <row r="74" spans="1:11" ht="12.75" customHeight="1" x14ac:dyDescent="0.2">
      <c r="B74" s="9"/>
      <c r="C74" s="9"/>
      <c r="D74" s="9"/>
      <c r="H74" s="356"/>
      <c r="I74" s="9"/>
      <c r="J74" s="357"/>
      <c r="K74" s="9"/>
    </row>
    <row r="75" spans="1:11" ht="12.75" customHeight="1" x14ac:dyDescent="0.2">
      <c r="B75" s="9"/>
      <c r="C75" s="9"/>
      <c r="D75" s="9"/>
      <c r="H75" s="356"/>
      <c r="I75" s="9"/>
      <c r="J75" s="357"/>
      <c r="K75" s="9"/>
    </row>
    <row r="76" spans="1:11" ht="12.75" customHeight="1" x14ac:dyDescent="0.2">
      <c r="B76" s="9"/>
      <c r="C76" s="9"/>
      <c r="D76" s="9"/>
      <c r="H76" s="356"/>
      <c r="I76" s="9"/>
      <c r="J76" s="357"/>
      <c r="K76" s="9"/>
    </row>
    <row r="77" spans="1:11" ht="12.75" customHeight="1" x14ac:dyDescent="0.2">
      <c r="B77" s="9"/>
      <c r="C77" s="9"/>
      <c r="D77" s="9"/>
      <c r="H77" s="356"/>
      <c r="I77" s="9"/>
      <c r="J77" s="357"/>
      <c r="K77" s="9"/>
    </row>
    <row r="78" spans="1:11" ht="12.75" customHeight="1" x14ac:dyDescent="0.2">
      <c r="B78" s="9"/>
      <c r="C78" s="9"/>
      <c r="D78" s="9"/>
      <c r="H78" s="356"/>
      <c r="I78" s="9"/>
      <c r="J78" s="357"/>
      <c r="K78" s="9"/>
    </row>
    <row r="79" spans="1:11" ht="12.75" customHeight="1" x14ac:dyDescent="0.2">
      <c r="B79" s="9"/>
      <c r="C79" s="9"/>
      <c r="D79" s="9"/>
      <c r="H79" s="356"/>
      <c r="I79" s="9"/>
      <c r="J79" s="357"/>
      <c r="K79" s="9"/>
    </row>
    <row r="80" spans="1:11" ht="12.75" customHeight="1" x14ac:dyDescent="0.2">
      <c r="B80" s="9"/>
      <c r="C80" s="9"/>
      <c r="D80" s="9"/>
      <c r="H80" s="356"/>
      <c r="I80" s="9"/>
      <c r="J80" s="357"/>
      <c r="K80" s="9"/>
    </row>
    <row r="81" spans="1:11" ht="12.75" customHeight="1" x14ac:dyDescent="0.2">
      <c r="B81" s="9"/>
      <c r="C81" s="9"/>
      <c r="D81" s="9"/>
      <c r="H81" s="356"/>
      <c r="I81" s="9"/>
      <c r="J81" s="357"/>
      <c r="K81" s="9"/>
    </row>
    <row r="82" spans="1:11" ht="12.75" customHeight="1" x14ac:dyDescent="0.2">
      <c r="B82" s="9"/>
      <c r="C82" s="9"/>
      <c r="D82" s="9"/>
      <c r="H82" s="356"/>
      <c r="I82" s="9"/>
      <c r="J82" s="357"/>
      <c r="K82" s="9"/>
    </row>
    <row r="83" spans="1:11" ht="12.75" customHeight="1" x14ac:dyDescent="0.2">
      <c r="B83" s="9"/>
      <c r="C83" s="9"/>
      <c r="D83" s="9"/>
      <c r="H83" s="356"/>
      <c r="I83" s="9"/>
      <c r="J83" s="357"/>
      <c r="K83" s="9"/>
    </row>
    <row r="84" spans="1:11" ht="12.75" customHeight="1" x14ac:dyDescent="0.2">
      <c r="B84" s="9"/>
      <c r="C84" s="9"/>
      <c r="D84" s="9"/>
      <c r="H84" s="356"/>
      <c r="I84" s="9"/>
      <c r="J84" s="357"/>
      <c r="K84" s="9"/>
    </row>
    <row r="85" spans="1:11" ht="12.75" customHeight="1" x14ac:dyDescent="0.2">
      <c r="B85" s="9"/>
      <c r="C85" s="9"/>
      <c r="D85" s="9"/>
      <c r="H85" s="356"/>
      <c r="I85" s="9"/>
      <c r="J85" s="357"/>
      <c r="K85" s="9"/>
    </row>
    <row r="86" spans="1:11" ht="12.75" customHeight="1" x14ac:dyDescent="0.2">
      <c r="B86" s="346"/>
      <c r="C86" s="346"/>
      <c r="D86" s="9"/>
      <c r="H86" s="356"/>
      <c r="I86" s="9"/>
      <c r="J86" s="357"/>
      <c r="K86" s="9"/>
    </row>
    <row r="87" spans="1:11" ht="15" x14ac:dyDescent="0.25">
      <c r="A87" s="380"/>
      <c r="B87" s="381"/>
      <c r="C87" s="381"/>
      <c r="D87" s="346"/>
      <c r="E87" s="346"/>
    </row>
    <row r="88" spans="1:11" s="382" customFormat="1" ht="15" x14ac:dyDescent="0.25">
      <c r="B88" s="383"/>
      <c r="C88" s="383"/>
      <c r="D88" s="381"/>
      <c r="E88" s="384"/>
    </row>
    <row r="89" spans="1:11" ht="58.5" customHeight="1" x14ac:dyDescent="0.2">
      <c r="B89" s="360"/>
      <c r="C89" s="360"/>
      <c r="D89" s="383"/>
      <c r="E89" s="385"/>
    </row>
    <row r="90" spans="1:11" x14ac:dyDescent="0.2">
      <c r="B90" s="360"/>
      <c r="C90" s="360"/>
      <c r="D90" s="360"/>
      <c r="E90" s="386"/>
    </row>
    <row r="91" spans="1:11" x14ac:dyDescent="0.2">
      <c r="B91" s="360"/>
      <c r="C91" s="360"/>
      <c r="D91" s="360"/>
      <c r="E91" s="386"/>
    </row>
    <row r="92" spans="1:11" x14ac:dyDescent="0.2">
      <c r="B92" s="360"/>
      <c r="C92" s="360"/>
      <c r="D92" s="360"/>
      <c r="E92" s="386"/>
    </row>
    <row r="93" spans="1:11" x14ac:dyDescent="0.2">
      <c r="B93" s="360"/>
      <c r="C93" s="360"/>
      <c r="D93" s="360"/>
      <c r="E93" s="386"/>
    </row>
    <row r="94" spans="1:11" x14ac:dyDescent="0.2">
      <c r="B94" s="360"/>
      <c r="C94" s="360"/>
      <c r="D94" s="360"/>
      <c r="E94" s="386"/>
    </row>
    <row r="95" spans="1:11" x14ac:dyDescent="0.2">
      <c r="B95" s="360"/>
      <c r="C95" s="360"/>
      <c r="D95" s="360"/>
      <c r="E95" s="386"/>
    </row>
    <row r="96" spans="1:11" x14ac:dyDescent="0.2">
      <c r="B96" s="378"/>
      <c r="C96" s="378"/>
      <c r="D96" s="360"/>
      <c r="E96" s="386"/>
    </row>
    <row r="97" spans="1:5" ht="30" customHeight="1" x14ac:dyDescent="0.2">
      <c r="B97" s="368"/>
      <c r="C97" s="368"/>
      <c r="D97" s="378"/>
      <c r="E97" s="387"/>
    </row>
    <row r="98" spans="1:5" x14ac:dyDescent="0.2">
      <c r="A98" s="368"/>
      <c r="B98" s="368"/>
      <c r="C98" s="368"/>
      <c r="D98" s="368"/>
      <c r="E98" s="368"/>
    </row>
    <row r="99" spans="1:5" x14ac:dyDescent="0.2">
      <c r="A99" s="368"/>
      <c r="B99" s="368"/>
      <c r="C99" s="368"/>
      <c r="D99" s="368"/>
      <c r="E99" s="368"/>
    </row>
    <row r="100" spans="1:5" x14ac:dyDescent="0.2">
      <c r="A100" s="368"/>
      <c r="B100" s="368"/>
      <c r="C100" s="368"/>
      <c r="D100" s="368"/>
      <c r="E100" s="368"/>
    </row>
    <row r="101" spans="1:5" x14ac:dyDescent="0.2">
      <c r="A101" s="368"/>
      <c r="B101" s="368"/>
      <c r="C101" s="368"/>
      <c r="D101" s="368"/>
      <c r="E101" s="368"/>
    </row>
    <row r="102" spans="1:5" x14ac:dyDescent="0.2">
      <c r="A102" s="368"/>
      <c r="B102" s="368"/>
      <c r="C102" s="368"/>
      <c r="D102" s="368"/>
      <c r="E102" s="368"/>
    </row>
    <row r="103" spans="1:5" x14ac:dyDescent="0.2">
      <c r="A103" s="368"/>
      <c r="B103" s="368"/>
      <c r="C103" s="368"/>
      <c r="D103" s="368"/>
      <c r="E103" s="368"/>
    </row>
    <row r="104" spans="1:5" x14ac:dyDescent="0.2">
      <c r="A104" s="368"/>
      <c r="B104" s="368"/>
      <c r="C104" s="368"/>
      <c r="D104" s="368"/>
      <c r="E104" s="368"/>
    </row>
    <row r="105" spans="1:5" x14ac:dyDescent="0.2">
      <c r="A105" s="368"/>
      <c r="B105" s="368"/>
      <c r="C105" s="368"/>
      <c r="D105" s="368"/>
      <c r="E105" s="368"/>
    </row>
    <row r="106" spans="1:5" x14ac:dyDescent="0.2">
      <c r="A106" s="368"/>
      <c r="B106" s="368"/>
      <c r="C106" s="368"/>
      <c r="D106" s="368"/>
      <c r="E106" s="368"/>
    </row>
    <row r="107" spans="1:5" x14ac:dyDescent="0.2">
      <c r="A107" s="368"/>
      <c r="B107" s="368"/>
      <c r="C107" s="368"/>
      <c r="D107" s="368"/>
      <c r="E107" s="368"/>
    </row>
    <row r="108" spans="1:5" x14ac:dyDescent="0.2">
      <c r="A108" s="368"/>
      <c r="B108" s="368"/>
      <c r="C108" s="368"/>
      <c r="D108" s="368"/>
      <c r="E108" s="368"/>
    </row>
    <row r="109" spans="1:5" x14ac:dyDescent="0.2">
      <c r="A109" s="368"/>
      <c r="B109" s="368"/>
      <c r="C109" s="368"/>
      <c r="D109" s="368"/>
      <c r="E109" s="368"/>
    </row>
    <row r="110" spans="1:5" x14ac:dyDescent="0.2">
      <c r="A110" s="368"/>
      <c r="B110" s="368"/>
      <c r="C110" s="368"/>
      <c r="D110" s="368"/>
      <c r="E110" s="368"/>
    </row>
    <row r="111" spans="1:5" x14ac:dyDescent="0.2">
      <c r="A111" s="368"/>
      <c r="B111" s="368"/>
      <c r="C111" s="368"/>
      <c r="D111" s="368"/>
      <c r="E111" s="368"/>
    </row>
    <row r="112" spans="1:5" x14ac:dyDescent="0.2">
      <c r="A112" s="368"/>
      <c r="B112" s="368"/>
      <c r="C112" s="368"/>
      <c r="D112" s="368"/>
      <c r="E112" s="368"/>
    </row>
    <row r="113" spans="1:5" x14ac:dyDescent="0.2">
      <c r="A113" s="368"/>
      <c r="B113" s="368"/>
      <c r="C113" s="368"/>
      <c r="D113" s="368"/>
      <c r="E113" s="368"/>
    </row>
    <row r="114" spans="1:5" x14ac:dyDescent="0.2">
      <c r="A114" s="368"/>
      <c r="B114" s="368"/>
      <c r="C114" s="368"/>
      <c r="D114" s="368"/>
      <c r="E114" s="368"/>
    </row>
    <row r="115" spans="1:5" x14ac:dyDescent="0.2">
      <c r="A115" s="368"/>
      <c r="B115" s="368"/>
      <c r="C115" s="368"/>
      <c r="D115" s="368"/>
      <c r="E115" s="368"/>
    </row>
    <row r="116" spans="1:5" x14ac:dyDescent="0.2">
      <c r="A116" s="368"/>
      <c r="B116" s="368"/>
      <c r="C116" s="368"/>
      <c r="D116" s="368"/>
      <c r="E116" s="368"/>
    </row>
    <row r="117" spans="1:5" x14ac:dyDescent="0.2">
      <c r="A117" s="368"/>
      <c r="B117" s="368"/>
      <c r="C117" s="368"/>
      <c r="D117" s="368"/>
      <c r="E117" s="368"/>
    </row>
    <row r="118" spans="1:5" x14ac:dyDescent="0.2">
      <c r="A118" s="368"/>
      <c r="B118" s="368"/>
      <c r="C118" s="368"/>
      <c r="D118" s="368"/>
      <c r="E118" s="368"/>
    </row>
    <row r="119" spans="1:5" x14ac:dyDescent="0.2">
      <c r="A119" s="368"/>
      <c r="B119" s="368"/>
      <c r="C119" s="368"/>
      <c r="D119" s="368"/>
      <c r="E119" s="368"/>
    </row>
    <row r="120" spans="1:5" x14ac:dyDescent="0.2">
      <c r="A120" s="368"/>
      <c r="B120" s="368"/>
      <c r="C120" s="368"/>
      <c r="D120" s="368"/>
      <c r="E120" s="368"/>
    </row>
    <row r="121" spans="1:5" x14ac:dyDescent="0.2">
      <c r="A121" s="368"/>
      <c r="B121" s="368"/>
      <c r="C121" s="368"/>
      <c r="D121" s="368"/>
      <c r="E121" s="368"/>
    </row>
    <row r="122" spans="1:5" x14ac:dyDescent="0.2">
      <c r="A122" s="368"/>
      <c r="B122" s="368"/>
      <c r="C122" s="368"/>
      <c r="D122" s="368"/>
      <c r="E122" s="368"/>
    </row>
    <row r="123" spans="1:5" x14ac:dyDescent="0.2">
      <c r="A123" s="368"/>
      <c r="B123" s="368"/>
      <c r="C123" s="368"/>
      <c r="D123" s="368"/>
      <c r="E123" s="368"/>
    </row>
    <row r="124" spans="1:5" x14ac:dyDescent="0.2">
      <c r="A124" s="368"/>
      <c r="B124" s="368"/>
      <c r="C124" s="368"/>
      <c r="D124" s="368"/>
      <c r="E124" s="368"/>
    </row>
    <row r="125" spans="1:5" x14ac:dyDescent="0.2">
      <c r="A125" s="368"/>
      <c r="B125" s="368"/>
      <c r="C125" s="368"/>
      <c r="D125" s="368"/>
      <c r="E125" s="368"/>
    </row>
    <row r="126" spans="1:5" x14ac:dyDescent="0.2">
      <c r="A126" s="368"/>
      <c r="B126" s="368"/>
      <c r="C126" s="368"/>
      <c r="D126" s="368"/>
      <c r="E126" s="368"/>
    </row>
    <row r="127" spans="1:5" x14ac:dyDescent="0.2">
      <c r="A127" s="368"/>
      <c r="B127" s="368"/>
      <c r="C127" s="368"/>
      <c r="D127" s="368"/>
      <c r="E127" s="368"/>
    </row>
    <row r="128" spans="1:5" x14ac:dyDescent="0.2">
      <c r="A128" s="368"/>
      <c r="B128" s="368"/>
      <c r="C128" s="368"/>
      <c r="D128" s="368"/>
      <c r="E128" s="368"/>
    </row>
    <row r="129" spans="1:5" x14ac:dyDescent="0.2">
      <c r="A129" s="368"/>
      <c r="B129" s="368"/>
      <c r="C129" s="368"/>
      <c r="D129" s="368"/>
      <c r="E129" s="368"/>
    </row>
    <row r="130" spans="1:5" x14ac:dyDescent="0.2">
      <c r="A130" s="388"/>
      <c r="B130" s="368"/>
      <c r="C130" s="368"/>
      <c r="D130" s="368"/>
      <c r="E130" s="368"/>
    </row>
    <row r="131" spans="1:5" x14ac:dyDescent="0.2">
      <c r="A131" s="368"/>
      <c r="B131" s="368"/>
      <c r="C131" s="368"/>
      <c r="D131" s="368"/>
      <c r="E131" s="368"/>
    </row>
    <row r="132" spans="1:5" x14ac:dyDescent="0.2">
      <c r="A132" s="368"/>
      <c r="B132" s="368"/>
      <c r="C132" s="368"/>
      <c r="D132" s="368"/>
      <c r="E132" s="368"/>
    </row>
    <row r="133" spans="1:5" x14ac:dyDescent="0.2">
      <c r="A133" s="368"/>
      <c r="B133" s="368"/>
      <c r="C133" s="368"/>
      <c r="D133" s="368"/>
      <c r="E133" s="368"/>
    </row>
    <row r="134" spans="1:5" x14ac:dyDescent="0.2">
      <c r="A134" s="368"/>
      <c r="B134" s="368"/>
      <c r="C134" s="368"/>
      <c r="D134" s="368"/>
      <c r="E134" s="368"/>
    </row>
    <row r="135" spans="1:5" x14ac:dyDescent="0.2">
      <c r="A135" s="368"/>
      <c r="B135" s="368"/>
      <c r="C135" s="368"/>
      <c r="D135" s="368"/>
      <c r="E135" s="368"/>
    </row>
    <row r="136" spans="1:5" x14ac:dyDescent="0.2">
      <c r="A136" s="368"/>
      <c r="B136" s="368"/>
      <c r="C136" s="368"/>
      <c r="D136" s="368"/>
      <c r="E136" s="368"/>
    </row>
    <row r="137" spans="1:5" x14ac:dyDescent="0.2">
      <c r="A137" s="368"/>
      <c r="B137" s="368"/>
      <c r="C137" s="368"/>
      <c r="D137" s="368"/>
      <c r="E137" s="368"/>
    </row>
    <row r="138" spans="1:5" x14ac:dyDescent="0.2">
      <c r="A138" s="368"/>
      <c r="B138" s="368"/>
      <c r="C138" s="368"/>
      <c r="D138" s="368"/>
      <c r="E138" s="368"/>
    </row>
    <row r="139" spans="1:5" x14ac:dyDescent="0.2">
      <c r="A139" s="368"/>
      <c r="B139" s="368"/>
      <c r="C139" s="368"/>
      <c r="D139" s="368"/>
      <c r="E139" s="368"/>
    </row>
    <row r="140" spans="1:5" x14ac:dyDescent="0.2">
      <c r="A140" s="368"/>
      <c r="B140" s="368"/>
      <c r="C140" s="368"/>
      <c r="D140" s="368"/>
      <c r="E140" s="368"/>
    </row>
    <row r="141" spans="1:5" x14ac:dyDescent="0.2">
      <c r="A141" s="368"/>
      <c r="B141" s="368"/>
      <c r="C141" s="368"/>
      <c r="D141" s="368"/>
      <c r="E141" s="368"/>
    </row>
    <row r="142" spans="1:5" x14ac:dyDescent="0.2">
      <c r="A142" s="368"/>
      <c r="B142" s="368"/>
      <c r="C142" s="368"/>
      <c r="D142" s="368"/>
      <c r="E142" s="368"/>
    </row>
    <row r="143" spans="1:5" x14ac:dyDescent="0.2">
      <c r="A143" s="368"/>
      <c r="B143" s="368"/>
      <c r="C143" s="368"/>
      <c r="D143" s="368"/>
      <c r="E143" s="368"/>
    </row>
    <row r="144" spans="1:5" x14ac:dyDescent="0.2">
      <c r="A144" s="368"/>
      <c r="B144" s="368"/>
      <c r="C144" s="368"/>
      <c r="D144" s="368"/>
      <c r="E144" s="368"/>
    </row>
    <row r="145" spans="1:5" x14ac:dyDescent="0.2">
      <c r="A145" s="368"/>
      <c r="B145" s="368"/>
      <c r="C145" s="368"/>
      <c r="D145" s="368"/>
      <c r="E145" s="368"/>
    </row>
    <row r="146" spans="1:5" x14ac:dyDescent="0.2">
      <c r="A146" s="368"/>
      <c r="B146" s="368"/>
      <c r="C146" s="368"/>
      <c r="D146" s="368"/>
      <c r="E146" s="368"/>
    </row>
    <row r="147" spans="1:5" x14ac:dyDescent="0.2">
      <c r="A147" s="368"/>
      <c r="B147" s="368"/>
      <c r="C147" s="368"/>
      <c r="D147" s="368"/>
      <c r="E147" s="368"/>
    </row>
    <row r="148" spans="1:5" x14ac:dyDescent="0.2">
      <c r="A148" s="368"/>
      <c r="B148" s="368"/>
      <c r="C148" s="368"/>
      <c r="D148" s="368"/>
      <c r="E148" s="368"/>
    </row>
    <row r="149" spans="1:5" x14ac:dyDescent="0.2">
      <c r="A149" s="368"/>
      <c r="B149" s="368"/>
      <c r="C149" s="368"/>
      <c r="D149" s="368"/>
      <c r="E149" s="368"/>
    </row>
    <row r="150" spans="1:5" x14ac:dyDescent="0.2">
      <c r="A150" s="368"/>
      <c r="B150" s="368"/>
      <c r="C150" s="368"/>
      <c r="D150" s="368"/>
      <c r="E150" s="368"/>
    </row>
    <row r="151" spans="1:5" x14ac:dyDescent="0.2">
      <c r="A151" s="368"/>
      <c r="B151" s="368"/>
      <c r="C151" s="368"/>
      <c r="D151" s="368"/>
      <c r="E151" s="368"/>
    </row>
    <row r="152" spans="1:5" x14ac:dyDescent="0.2">
      <c r="A152" s="368"/>
      <c r="B152" s="368"/>
      <c r="C152" s="368"/>
      <c r="D152" s="368"/>
      <c r="E152" s="368"/>
    </row>
    <row r="153" spans="1:5" x14ac:dyDescent="0.2">
      <c r="A153" s="368"/>
      <c r="B153" s="368"/>
      <c r="C153" s="368"/>
      <c r="D153" s="368"/>
      <c r="E153" s="368"/>
    </row>
    <row r="154" spans="1:5" x14ac:dyDescent="0.2">
      <c r="A154" s="368"/>
      <c r="B154" s="368"/>
      <c r="C154" s="368"/>
      <c r="D154" s="368"/>
      <c r="E154" s="368"/>
    </row>
    <row r="155" spans="1:5" x14ac:dyDescent="0.2">
      <c r="A155" s="368"/>
      <c r="B155" s="368"/>
      <c r="C155" s="368"/>
      <c r="D155" s="368"/>
      <c r="E155" s="368"/>
    </row>
    <row r="156" spans="1:5" x14ac:dyDescent="0.2">
      <c r="A156" s="368"/>
      <c r="B156" s="368"/>
      <c r="C156" s="368"/>
      <c r="D156" s="368"/>
      <c r="E156" s="368"/>
    </row>
    <row r="157" spans="1:5" x14ac:dyDescent="0.2">
      <c r="A157" s="368"/>
      <c r="B157" s="368"/>
      <c r="C157" s="368"/>
      <c r="D157" s="368"/>
      <c r="E157" s="368"/>
    </row>
    <row r="158" spans="1:5" x14ac:dyDescent="0.2">
      <c r="A158" s="368"/>
      <c r="B158" s="368"/>
      <c r="C158" s="368"/>
      <c r="D158" s="368"/>
      <c r="E158" s="368"/>
    </row>
    <row r="159" spans="1:5" x14ac:dyDescent="0.2">
      <c r="A159" s="368"/>
      <c r="B159" s="368"/>
      <c r="C159" s="368"/>
      <c r="D159" s="368"/>
      <c r="E159" s="368"/>
    </row>
    <row r="160" spans="1:5" x14ac:dyDescent="0.2">
      <c r="A160" s="368"/>
      <c r="B160" s="368"/>
      <c r="C160" s="368"/>
      <c r="D160" s="368"/>
      <c r="E160" s="368"/>
    </row>
    <row r="161" spans="1:5" x14ac:dyDescent="0.2">
      <c r="A161" s="368"/>
      <c r="B161" s="368"/>
      <c r="C161" s="368"/>
      <c r="D161" s="368"/>
      <c r="E161" s="368"/>
    </row>
    <row r="162" spans="1:5" x14ac:dyDescent="0.2">
      <c r="A162" s="368"/>
      <c r="B162" s="368"/>
      <c r="C162" s="368"/>
      <c r="D162" s="368"/>
      <c r="E162" s="368"/>
    </row>
    <row r="163" spans="1:5" x14ac:dyDescent="0.2">
      <c r="A163" s="368"/>
      <c r="B163" s="368"/>
      <c r="C163" s="368"/>
      <c r="D163" s="368"/>
      <c r="E163" s="368"/>
    </row>
    <row r="164" spans="1:5" x14ac:dyDescent="0.2">
      <c r="A164" s="368"/>
      <c r="B164" s="368"/>
      <c r="C164" s="368"/>
      <c r="D164" s="368"/>
      <c r="E164" s="368"/>
    </row>
    <row r="165" spans="1:5" x14ac:dyDescent="0.2">
      <c r="A165" s="368"/>
      <c r="B165" s="368"/>
      <c r="C165" s="368"/>
      <c r="D165" s="368"/>
      <c r="E165" s="368"/>
    </row>
    <row r="166" spans="1:5" x14ac:dyDescent="0.2">
      <c r="A166" s="368"/>
      <c r="B166" s="368"/>
      <c r="C166" s="368"/>
      <c r="D166" s="368"/>
      <c r="E166" s="368"/>
    </row>
    <row r="167" spans="1:5" x14ac:dyDescent="0.2">
      <c r="A167" s="368"/>
      <c r="B167" s="368"/>
      <c r="C167" s="368"/>
      <c r="D167" s="368"/>
      <c r="E167" s="368"/>
    </row>
    <row r="168" spans="1:5" x14ac:dyDescent="0.2">
      <c r="A168" s="368"/>
      <c r="B168" s="368"/>
      <c r="C168" s="368"/>
      <c r="D168" s="368"/>
      <c r="E168" s="368"/>
    </row>
    <row r="169" spans="1:5" x14ac:dyDescent="0.2">
      <c r="A169" s="368"/>
      <c r="B169" s="368"/>
      <c r="C169" s="368"/>
      <c r="D169" s="368"/>
      <c r="E169" s="368"/>
    </row>
    <row r="170" spans="1:5" x14ac:dyDescent="0.2">
      <c r="A170" s="368"/>
      <c r="B170" s="368"/>
      <c r="C170" s="368"/>
      <c r="D170" s="368"/>
      <c r="E170" s="368"/>
    </row>
    <row r="171" spans="1:5" x14ac:dyDescent="0.2">
      <c r="A171" s="368"/>
      <c r="B171" s="368"/>
      <c r="C171" s="368"/>
      <c r="D171" s="368"/>
      <c r="E171" s="368"/>
    </row>
    <row r="172" spans="1:5" x14ac:dyDescent="0.2">
      <c r="A172" s="368"/>
      <c r="B172" s="368"/>
      <c r="C172" s="368"/>
      <c r="D172" s="368"/>
      <c r="E172" s="368"/>
    </row>
    <row r="173" spans="1:5" x14ac:dyDescent="0.2">
      <c r="A173" s="368"/>
      <c r="B173" s="368"/>
      <c r="C173" s="368"/>
      <c r="D173" s="368"/>
      <c r="E173" s="368"/>
    </row>
    <row r="174" spans="1:5" x14ac:dyDescent="0.2">
      <c r="A174" s="368"/>
      <c r="B174" s="368"/>
      <c r="C174" s="368"/>
      <c r="D174" s="368"/>
      <c r="E174" s="368"/>
    </row>
    <row r="175" spans="1:5" x14ac:dyDescent="0.2">
      <c r="A175" s="368"/>
      <c r="B175" s="368"/>
      <c r="C175" s="368"/>
      <c r="D175" s="368"/>
      <c r="E175" s="368"/>
    </row>
    <row r="176" spans="1:5" x14ac:dyDescent="0.2">
      <c r="A176" s="368"/>
      <c r="B176" s="368"/>
      <c r="C176" s="368"/>
      <c r="D176" s="368"/>
      <c r="E176" s="368"/>
    </row>
    <row r="177" spans="1:5" x14ac:dyDescent="0.2">
      <c r="A177" s="368"/>
      <c r="B177" s="368"/>
      <c r="C177" s="368"/>
      <c r="D177" s="368"/>
      <c r="E177" s="368"/>
    </row>
    <row r="178" spans="1:5" x14ac:dyDescent="0.2">
      <c r="A178" s="368"/>
      <c r="B178" s="368"/>
      <c r="C178" s="368"/>
      <c r="D178" s="368"/>
      <c r="E178" s="368"/>
    </row>
    <row r="179" spans="1:5" x14ac:dyDescent="0.2">
      <c r="A179" s="368"/>
      <c r="B179" s="368"/>
      <c r="C179" s="368"/>
      <c r="D179" s="368"/>
      <c r="E179" s="368"/>
    </row>
    <row r="180" spans="1:5" x14ac:dyDescent="0.2">
      <c r="A180" s="368"/>
      <c r="B180" s="368"/>
      <c r="C180" s="368"/>
      <c r="D180" s="368"/>
      <c r="E180" s="368"/>
    </row>
    <row r="181" spans="1:5" x14ac:dyDescent="0.2">
      <c r="A181" s="368"/>
      <c r="B181" s="368"/>
      <c r="C181" s="368"/>
      <c r="D181" s="368"/>
      <c r="E181" s="368"/>
    </row>
    <row r="182" spans="1:5" x14ac:dyDescent="0.2">
      <c r="A182" s="368"/>
      <c r="B182" s="368"/>
      <c r="C182" s="368"/>
      <c r="D182" s="368"/>
      <c r="E182" s="368"/>
    </row>
    <row r="183" spans="1:5" x14ac:dyDescent="0.2">
      <c r="A183" s="368"/>
      <c r="B183" s="368"/>
      <c r="C183" s="368"/>
      <c r="D183" s="368"/>
      <c r="E183" s="368"/>
    </row>
    <row r="184" spans="1:5" x14ac:dyDescent="0.2">
      <c r="A184" s="368"/>
      <c r="B184" s="368"/>
      <c r="C184" s="368"/>
      <c r="D184" s="368"/>
      <c r="E184" s="368"/>
    </row>
    <row r="185" spans="1:5" x14ac:dyDescent="0.2">
      <c r="A185" s="368"/>
      <c r="B185" s="368"/>
      <c r="C185" s="368"/>
      <c r="D185" s="368"/>
      <c r="E185" s="368"/>
    </row>
    <row r="186" spans="1:5" x14ac:dyDescent="0.2">
      <c r="A186" s="368"/>
      <c r="B186" s="368"/>
      <c r="C186" s="368"/>
      <c r="D186" s="368"/>
      <c r="E186" s="368"/>
    </row>
    <row r="187" spans="1:5" x14ac:dyDescent="0.2">
      <c r="A187" s="368"/>
      <c r="B187" s="368"/>
      <c r="C187" s="368"/>
      <c r="D187" s="368"/>
      <c r="E187" s="368"/>
    </row>
    <row r="188" spans="1:5" x14ac:dyDescent="0.2">
      <c r="A188" s="368"/>
      <c r="B188" s="368"/>
      <c r="C188" s="368"/>
      <c r="D188" s="368"/>
      <c r="E188" s="368"/>
    </row>
    <row r="189" spans="1:5" x14ac:dyDescent="0.2">
      <c r="A189" s="368"/>
      <c r="B189" s="368"/>
      <c r="C189" s="368"/>
      <c r="D189" s="368"/>
      <c r="E189" s="368"/>
    </row>
    <row r="190" spans="1:5" x14ac:dyDescent="0.2">
      <c r="A190" s="368"/>
      <c r="B190" s="368"/>
      <c r="C190" s="368"/>
      <c r="D190" s="368"/>
      <c r="E190" s="368"/>
    </row>
    <row r="191" spans="1:5" x14ac:dyDescent="0.2">
      <c r="A191" s="368"/>
      <c r="B191" s="368"/>
      <c r="C191" s="368"/>
      <c r="D191" s="368"/>
      <c r="E191" s="368"/>
    </row>
    <row r="192" spans="1:5" x14ac:dyDescent="0.2">
      <c r="A192" s="368"/>
      <c r="B192" s="368"/>
      <c r="C192" s="368"/>
      <c r="D192" s="368"/>
      <c r="E192" s="368"/>
    </row>
    <row r="193" spans="1:5" x14ac:dyDescent="0.2">
      <c r="A193" s="368"/>
      <c r="B193" s="368"/>
      <c r="C193" s="368"/>
      <c r="D193" s="368"/>
      <c r="E193" s="368"/>
    </row>
    <row r="194" spans="1:5" x14ac:dyDescent="0.2">
      <c r="A194" s="368"/>
      <c r="B194" s="368"/>
      <c r="C194" s="368"/>
      <c r="D194" s="368"/>
      <c r="E194" s="368"/>
    </row>
    <row r="195" spans="1:5" x14ac:dyDescent="0.2">
      <c r="A195" s="368"/>
      <c r="B195" s="368"/>
      <c r="C195" s="368"/>
      <c r="D195" s="368"/>
      <c r="E195" s="368"/>
    </row>
    <row r="196" spans="1:5" x14ac:dyDescent="0.2">
      <c r="A196" s="368"/>
      <c r="B196" s="368"/>
      <c r="C196" s="368"/>
      <c r="D196" s="368"/>
      <c r="E196" s="368"/>
    </row>
    <row r="197" spans="1:5" x14ac:dyDescent="0.2">
      <c r="A197" s="368"/>
      <c r="B197" s="368"/>
      <c r="C197" s="368"/>
      <c r="D197" s="368"/>
      <c r="E197" s="368"/>
    </row>
    <row r="198" spans="1:5" x14ac:dyDescent="0.2">
      <c r="A198" s="368"/>
      <c r="B198" s="368"/>
      <c r="C198" s="368"/>
      <c r="D198" s="368"/>
      <c r="E198" s="368"/>
    </row>
    <row r="199" spans="1:5" x14ac:dyDescent="0.2">
      <c r="A199" s="368"/>
      <c r="B199" s="368"/>
      <c r="C199" s="368"/>
      <c r="D199" s="368"/>
      <c r="E199" s="368"/>
    </row>
    <row r="200" spans="1:5" x14ac:dyDescent="0.2">
      <c r="A200" s="368"/>
      <c r="B200" s="368"/>
      <c r="C200" s="368"/>
      <c r="D200" s="368"/>
      <c r="E200" s="368"/>
    </row>
    <row r="201" spans="1:5" x14ac:dyDescent="0.2">
      <c r="A201" s="368"/>
      <c r="B201" s="368"/>
      <c r="C201" s="368"/>
      <c r="D201" s="368"/>
      <c r="E201" s="368"/>
    </row>
    <row r="202" spans="1:5" x14ac:dyDescent="0.2">
      <c r="A202" s="368"/>
      <c r="B202" s="368"/>
      <c r="C202" s="368"/>
      <c r="D202" s="368"/>
      <c r="E202" s="368"/>
    </row>
    <row r="203" spans="1:5" x14ac:dyDescent="0.2">
      <c r="A203" s="368"/>
      <c r="B203" s="368"/>
      <c r="C203" s="368"/>
      <c r="D203" s="368"/>
      <c r="E203" s="368"/>
    </row>
    <row r="204" spans="1:5" x14ac:dyDescent="0.2">
      <c r="A204" s="368"/>
      <c r="B204" s="368"/>
      <c r="C204" s="368"/>
      <c r="D204" s="368"/>
      <c r="E204" s="368"/>
    </row>
    <row r="205" spans="1:5" x14ac:dyDescent="0.2">
      <c r="A205" s="368"/>
      <c r="B205" s="368"/>
      <c r="C205" s="368"/>
      <c r="D205" s="368"/>
      <c r="E205" s="368"/>
    </row>
    <row r="206" spans="1:5" x14ac:dyDescent="0.2">
      <c r="A206" s="368"/>
      <c r="B206" s="368"/>
      <c r="C206" s="368"/>
      <c r="D206" s="368"/>
      <c r="E206" s="368"/>
    </row>
    <row r="207" spans="1:5" x14ac:dyDescent="0.2">
      <c r="A207" s="368"/>
      <c r="B207" s="368"/>
      <c r="C207" s="368"/>
      <c r="D207" s="368"/>
      <c r="E207" s="368"/>
    </row>
    <row r="208" spans="1:5" x14ac:dyDescent="0.2">
      <c r="A208" s="368"/>
      <c r="B208" s="368"/>
      <c r="C208" s="368"/>
      <c r="D208" s="368"/>
      <c r="E208" s="368"/>
    </row>
    <row r="209" spans="1:5" x14ac:dyDescent="0.2">
      <c r="A209" s="368"/>
      <c r="B209" s="368"/>
      <c r="C209" s="368"/>
      <c r="D209" s="368"/>
      <c r="E209" s="368"/>
    </row>
    <row r="210" spans="1:5" x14ac:dyDescent="0.2">
      <c r="A210" s="368"/>
      <c r="B210" s="368"/>
      <c r="C210" s="368"/>
      <c r="D210" s="368"/>
      <c r="E210" s="368"/>
    </row>
    <row r="211" spans="1:5" x14ac:dyDescent="0.2">
      <c r="A211" s="368"/>
      <c r="B211" s="368"/>
      <c r="C211" s="368"/>
      <c r="D211" s="368"/>
      <c r="E211" s="368"/>
    </row>
    <row r="212" spans="1:5" x14ac:dyDescent="0.2">
      <c r="A212" s="368"/>
      <c r="B212" s="368"/>
      <c r="C212" s="368"/>
      <c r="D212" s="368"/>
      <c r="E212" s="368"/>
    </row>
    <row r="213" spans="1:5" x14ac:dyDescent="0.2">
      <c r="A213" s="368"/>
      <c r="B213" s="368"/>
      <c r="C213" s="368"/>
      <c r="D213" s="368"/>
      <c r="E213" s="368"/>
    </row>
    <row r="214" spans="1:5" x14ac:dyDescent="0.2">
      <c r="A214" s="368"/>
      <c r="B214" s="368"/>
      <c r="C214" s="368"/>
      <c r="D214" s="368"/>
      <c r="E214" s="368"/>
    </row>
    <row r="215" spans="1:5" x14ac:dyDescent="0.2">
      <c r="A215" s="368"/>
      <c r="B215" s="368"/>
      <c r="C215" s="368"/>
      <c r="D215" s="368"/>
      <c r="E215" s="368"/>
    </row>
    <row r="216" spans="1:5" x14ac:dyDescent="0.2">
      <c r="A216" s="368"/>
      <c r="B216" s="368"/>
      <c r="C216" s="368"/>
      <c r="D216" s="368"/>
      <c r="E216" s="368"/>
    </row>
    <row r="217" spans="1:5" x14ac:dyDescent="0.2">
      <c r="A217" s="368"/>
      <c r="B217" s="368"/>
      <c r="C217" s="368"/>
      <c r="D217" s="368"/>
      <c r="E217" s="368"/>
    </row>
    <row r="218" spans="1:5" x14ac:dyDescent="0.2">
      <c r="A218" s="368"/>
      <c r="B218" s="368"/>
      <c r="C218" s="368"/>
      <c r="D218" s="368"/>
      <c r="E218" s="368"/>
    </row>
    <row r="219" spans="1:5" x14ac:dyDescent="0.2">
      <c r="A219" s="368"/>
      <c r="B219" s="368"/>
      <c r="C219" s="368"/>
      <c r="D219" s="368"/>
      <c r="E219" s="368"/>
    </row>
    <row r="220" spans="1:5" x14ac:dyDescent="0.2">
      <c r="A220" s="368"/>
      <c r="B220" s="368"/>
      <c r="C220" s="368"/>
      <c r="D220" s="368"/>
      <c r="E220" s="368"/>
    </row>
    <row r="221" spans="1:5" x14ac:dyDescent="0.2">
      <c r="A221" s="368"/>
      <c r="B221" s="368"/>
      <c r="C221" s="368"/>
      <c r="D221" s="368"/>
      <c r="E221" s="368"/>
    </row>
    <row r="222" spans="1:5" x14ac:dyDescent="0.2">
      <c r="A222" s="368"/>
      <c r="B222" s="368"/>
      <c r="C222" s="368"/>
      <c r="D222" s="368"/>
      <c r="E222" s="368"/>
    </row>
    <row r="223" spans="1:5" x14ac:dyDescent="0.2">
      <c r="A223" s="368"/>
      <c r="B223" s="368"/>
      <c r="C223" s="368"/>
      <c r="D223" s="368"/>
      <c r="E223" s="368"/>
    </row>
    <row r="224" spans="1:5" x14ac:dyDescent="0.2">
      <c r="A224" s="368"/>
      <c r="B224" s="368"/>
      <c r="C224" s="368"/>
      <c r="D224" s="368"/>
      <c r="E224" s="368"/>
    </row>
    <row r="225" spans="1:5" x14ac:dyDescent="0.2">
      <c r="A225" s="368"/>
      <c r="B225" s="368"/>
      <c r="C225" s="368"/>
      <c r="D225" s="368"/>
      <c r="E225" s="368"/>
    </row>
    <row r="226" spans="1:5" x14ac:dyDescent="0.2">
      <c r="A226" s="368"/>
      <c r="B226" s="368"/>
      <c r="C226" s="368"/>
      <c r="D226" s="368"/>
      <c r="E226" s="368"/>
    </row>
    <row r="227" spans="1:5" x14ac:dyDescent="0.2">
      <c r="A227" s="368"/>
      <c r="B227" s="368"/>
      <c r="C227" s="368"/>
      <c r="D227" s="368"/>
      <c r="E227" s="368"/>
    </row>
    <row r="228" spans="1:5" x14ac:dyDescent="0.2">
      <c r="A228" s="368"/>
      <c r="B228" s="368"/>
      <c r="C228" s="368"/>
      <c r="D228" s="368"/>
      <c r="E228" s="368"/>
    </row>
    <row r="229" spans="1:5" x14ac:dyDescent="0.2">
      <c r="A229" s="368"/>
      <c r="B229" s="368"/>
      <c r="C229" s="368"/>
      <c r="D229" s="368"/>
      <c r="E229" s="368"/>
    </row>
    <row r="230" spans="1:5" x14ac:dyDescent="0.2">
      <c r="A230" s="368"/>
      <c r="B230" s="368"/>
      <c r="C230" s="368"/>
      <c r="D230" s="368"/>
      <c r="E230" s="368"/>
    </row>
    <row r="231" spans="1:5" x14ac:dyDescent="0.2">
      <c r="A231" s="368"/>
      <c r="B231" s="368"/>
      <c r="C231" s="368"/>
      <c r="D231" s="368"/>
      <c r="E231" s="368"/>
    </row>
    <row r="232" spans="1:5" x14ac:dyDescent="0.2">
      <c r="A232" s="368"/>
      <c r="B232" s="368"/>
      <c r="C232" s="368"/>
      <c r="D232" s="368"/>
      <c r="E232" s="368"/>
    </row>
    <row r="233" spans="1:5" x14ac:dyDescent="0.2">
      <c r="A233" s="368"/>
      <c r="B233" s="368"/>
      <c r="C233" s="368"/>
      <c r="D233" s="368"/>
      <c r="E233" s="368"/>
    </row>
    <row r="234" spans="1:5" x14ac:dyDescent="0.2">
      <c r="A234" s="368"/>
      <c r="B234" s="368"/>
      <c r="C234" s="368"/>
      <c r="D234" s="368"/>
      <c r="E234" s="368"/>
    </row>
    <row r="235" spans="1:5" x14ac:dyDescent="0.2">
      <c r="A235" s="368"/>
      <c r="B235" s="368"/>
      <c r="C235" s="368"/>
      <c r="D235" s="368"/>
      <c r="E235" s="368"/>
    </row>
    <row r="236" spans="1:5" x14ac:dyDescent="0.2">
      <c r="A236" s="368"/>
      <c r="B236" s="368"/>
      <c r="C236" s="368"/>
      <c r="D236" s="368"/>
      <c r="E236" s="368"/>
    </row>
    <row r="237" spans="1:5" x14ac:dyDescent="0.2">
      <c r="A237" s="368"/>
      <c r="B237" s="368"/>
      <c r="C237" s="368"/>
      <c r="D237" s="368"/>
      <c r="E237" s="368"/>
    </row>
    <row r="238" spans="1:5" x14ac:dyDescent="0.2">
      <c r="A238" s="368"/>
      <c r="B238" s="368"/>
      <c r="C238" s="368"/>
      <c r="D238" s="368"/>
      <c r="E238" s="368"/>
    </row>
    <row r="239" spans="1:5" x14ac:dyDescent="0.2">
      <c r="A239" s="368"/>
      <c r="B239" s="368"/>
      <c r="C239" s="368"/>
      <c r="D239" s="368"/>
      <c r="E239" s="368"/>
    </row>
    <row r="240" spans="1:5" x14ac:dyDescent="0.2">
      <c r="A240" s="368"/>
      <c r="B240" s="368"/>
      <c r="C240" s="368"/>
      <c r="D240" s="368"/>
      <c r="E240" s="368"/>
    </row>
    <row r="241" spans="1:5" x14ac:dyDescent="0.2">
      <c r="A241" s="368"/>
      <c r="B241" s="368"/>
      <c r="C241" s="368"/>
      <c r="D241" s="368"/>
      <c r="E241" s="368"/>
    </row>
    <row r="242" spans="1:5" x14ac:dyDescent="0.2">
      <c r="A242" s="368"/>
      <c r="B242" s="368"/>
      <c r="C242" s="368"/>
      <c r="D242" s="368"/>
      <c r="E242" s="368"/>
    </row>
    <row r="243" spans="1:5" x14ac:dyDescent="0.2">
      <c r="A243" s="368"/>
      <c r="B243" s="368"/>
      <c r="C243" s="368"/>
      <c r="D243" s="368"/>
      <c r="E243" s="368"/>
    </row>
    <row r="244" spans="1:5" x14ac:dyDescent="0.2">
      <c r="A244" s="368"/>
      <c r="B244" s="368"/>
      <c r="C244" s="368"/>
      <c r="D244" s="368"/>
      <c r="E244" s="368"/>
    </row>
    <row r="245" spans="1:5" x14ac:dyDescent="0.2">
      <c r="A245" s="368"/>
      <c r="B245" s="368"/>
      <c r="C245" s="368"/>
      <c r="D245" s="368"/>
      <c r="E245" s="368"/>
    </row>
    <row r="246" spans="1:5" x14ac:dyDescent="0.2">
      <c r="A246" s="368"/>
      <c r="B246" s="368"/>
      <c r="C246" s="368"/>
      <c r="D246" s="368"/>
      <c r="E246" s="368"/>
    </row>
    <row r="247" spans="1:5" x14ac:dyDescent="0.2">
      <c r="A247" s="368"/>
      <c r="B247" s="368"/>
      <c r="C247" s="368"/>
      <c r="D247" s="368"/>
      <c r="E247" s="368"/>
    </row>
    <row r="248" spans="1:5" x14ac:dyDescent="0.2">
      <c r="A248" s="368"/>
      <c r="B248" s="368"/>
      <c r="C248" s="368"/>
      <c r="D248" s="368"/>
      <c r="E248" s="368"/>
    </row>
    <row r="249" spans="1:5" x14ac:dyDescent="0.2">
      <c r="A249" s="368"/>
      <c r="B249" s="368"/>
      <c r="C249" s="368"/>
      <c r="D249" s="368"/>
      <c r="E249" s="368"/>
    </row>
    <row r="250" spans="1:5" x14ac:dyDescent="0.2">
      <c r="A250" s="368"/>
      <c r="B250" s="368"/>
      <c r="C250" s="368"/>
      <c r="D250" s="368"/>
      <c r="E250" s="368"/>
    </row>
    <row r="251" spans="1:5" x14ac:dyDescent="0.2">
      <c r="A251" s="368"/>
      <c r="B251" s="368"/>
      <c r="C251" s="368"/>
      <c r="D251" s="368"/>
      <c r="E251" s="368"/>
    </row>
    <row r="252" spans="1:5" x14ac:dyDescent="0.2">
      <c r="A252" s="368"/>
      <c r="B252" s="368"/>
      <c r="C252" s="368"/>
      <c r="D252" s="368"/>
      <c r="E252" s="368"/>
    </row>
    <row r="253" spans="1:5" x14ac:dyDescent="0.2">
      <c r="A253" s="368"/>
      <c r="B253" s="368"/>
      <c r="C253" s="368"/>
      <c r="D253" s="368"/>
      <c r="E253" s="368"/>
    </row>
    <row r="254" spans="1:5" x14ac:dyDescent="0.2">
      <c r="A254" s="368"/>
      <c r="B254" s="368"/>
      <c r="C254" s="368"/>
      <c r="D254" s="368"/>
      <c r="E254" s="368"/>
    </row>
    <row r="255" spans="1:5" x14ac:dyDescent="0.2">
      <c r="A255" s="368"/>
      <c r="B255" s="368"/>
      <c r="C255" s="368"/>
      <c r="D255" s="368"/>
      <c r="E255" s="368"/>
    </row>
    <row r="256" spans="1:5" x14ac:dyDescent="0.2">
      <c r="A256" s="368"/>
      <c r="B256" s="368"/>
      <c r="C256" s="368"/>
      <c r="D256" s="368"/>
      <c r="E256" s="368"/>
    </row>
    <row r="257" spans="1:5" x14ac:dyDescent="0.2">
      <c r="A257" s="368"/>
      <c r="B257" s="368"/>
      <c r="C257" s="368"/>
      <c r="D257" s="368"/>
      <c r="E257" s="368"/>
    </row>
    <row r="258" spans="1:5" x14ac:dyDescent="0.2">
      <c r="A258" s="368"/>
      <c r="B258" s="368"/>
      <c r="C258" s="368"/>
      <c r="D258" s="368"/>
      <c r="E258" s="368"/>
    </row>
    <row r="259" spans="1:5" x14ac:dyDescent="0.2">
      <c r="A259" s="368"/>
      <c r="B259" s="368"/>
      <c r="C259" s="368"/>
      <c r="D259" s="368"/>
      <c r="E259" s="368"/>
    </row>
    <row r="260" spans="1:5" x14ac:dyDescent="0.2">
      <c r="A260" s="368"/>
      <c r="B260" s="368"/>
      <c r="C260" s="368"/>
      <c r="D260" s="368"/>
      <c r="E260" s="368"/>
    </row>
    <row r="261" spans="1:5" x14ac:dyDescent="0.2">
      <c r="A261" s="368"/>
      <c r="B261" s="368"/>
      <c r="C261" s="368"/>
      <c r="D261" s="368"/>
      <c r="E261" s="368"/>
    </row>
    <row r="262" spans="1:5" x14ac:dyDescent="0.2">
      <c r="A262" s="368"/>
      <c r="B262" s="368"/>
      <c r="C262" s="368"/>
      <c r="D262" s="368"/>
      <c r="E262" s="368"/>
    </row>
    <row r="263" spans="1:5" x14ac:dyDescent="0.2">
      <c r="A263" s="368"/>
      <c r="B263" s="368"/>
      <c r="C263" s="368"/>
      <c r="D263" s="368"/>
      <c r="E263" s="368"/>
    </row>
    <row r="264" spans="1:5" x14ac:dyDescent="0.2">
      <c r="A264" s="368"/>
      <c r="B264" s="368"/>
      <c r="C264" s="368"/>
      <c r="D264" s="368"/>
      <c r="E264" s="368"/>
    </row>
    <row r="265" spans="1:5" x14ac:dyDescent="0.2">
      <c r="A265" s="368"/>
      <c r="B265" s="368"/>
      <c r="C265" s="368"/>
      <c r="D265" s="368"/>
      <c r="E265" s="368"/>
    </row>
    <row r="266" spans="1:5" x14ac:dyDescent="0.2">
      <c r="A266" s="368"/>
      <c r="B266" s="368"/>
      <c r="C266" s="368"/>
      <c r="D266" s="368"/>
      <c r="E266" s="368"/>
    </row>
    <row r="267" spans="1:5" x14ac:dyDescent="0.2">
      <c r="A267" s="368"/>
      <c r="B267" s="368"/>
      <c r="C267" s="368"/>
      <c r="D267" s="368"/>
      <c r="E267" s="368"/>
    </row>
    <row r="268" spans="1:5" x14ac:dyDescent="0.2">
      <c r="A268" s="368"/>
      <c r="B268" s="368"/>
      <c r="C268" s="368"/>
      <c r="D268" s="368"/>
      <c r="E268" s="368"/>
    </row>
    <row r="269" spans="1:5" x14ac:dyDescent="0.2">
      <c r="A269" s="368"/>
      <c r="B269" s="368"/>
      <c r="C269" s="368"/>
      <c r="D269" s="368"/>
      <c r="E269" s="368"/>
    </row>
    <row r="270" spans="1:5" x14ac:dyDescent="0.2">
      <c r="A270" s="368"/>
      <c r="B270" s="368"/>
      <c r="C270" s="368"/>
      <c r="D270" s="368"/>
      <c r="E270" s="368"/>
    </row>
    <row r="271" spans="1:5" x14ac:dyDescent="0.2">
      <c r="A271" s="368"/>
      <c r="B271" s="368"/>
      <c r="C271" s="368"/>
      <c r="D271" s="368"/>
      <c r="E271" s="368"/>
    </row>
    <row r="272" spans="1:5" x14ac:dyDescent="0.2">
      <c r="A272" s="368"/>
      <c r="B272" s="368"/>
      <c r="C272" s="368"/>
      <c r="D272" s="368"/>
      <c r="E272" s="368"/>
    </row>
    <row r="273" spans="1:5" x14ac:dyDescent="0.2">
      <c r="A273" s="368"/>
      <c r="B273" s="368"/>
      <c r="C273" s="368"/>
      <c r="D273" s="368"/>
      <c r="E273" s="368"/>
    </row>
    <row r="274" spans="1:5" x14ac:dyDescent="0.2">
      <c r="A274" s="368"/>
      <c r="B274" s="368"/>
      <c r="C274" s="368"/>
      <c r="D274" s="368"/>
      <c r="E274" s="368"/>
    </row>
    <row r="275" spans="1:5" x14ac:dyDescent="0.2">
      <c r="A275" s="368"/>
      <c r="B275" s="368"/>
      <c r="C275" s="368"/>
      <c r="D275" s="368"/>
      <c r="E275" s="368"/>
    </row>
    <row r="276" spans="1:5" x14ac:dyDescent="0.2">
      <c r="A276" s="368"/>
      <c r="B276" s="368"/>
      <c r="C276" s="368"/>
      <c r="D276" s="368"/>
      <c r="E276" s="368"/>
    </row>
    <row r="277" spans="1:5" x14ac:dyDescent="0.2">
      <c r="A277" s="368"/>
      <c r="B277" s="368"/>
      <c r="C277" s="368"/>
      <c r="D277" s="368"/>
      <c r="E277" s="368"/>
    </row>
    <row r="278" spans="1:5" x14ac:dyDescent="0.2">
      <c r="A278" s="368"/>
      <c r="B278" s="368"/>
      <c r="C278" s="368"/>
      <c r="D278" s="368"/>
      <c r="E278" s="368"/>
    </row>
    <row r="279" spans="1:5" x14ac:dyDescent="0.2">
      <c r="A279" s="368"/>
      <c r="B279" s="368"/>
      <c r="C279" s="368"/>
      <c r="D279" s="368"/>
      <c r="E279" s="368"/>
    </row>
    <row r="280" spans="1:5" x14ac:dyDescent="0.2">
      <c r="A280" s="368"/>
      <c r="B280" s="368"/>
      <c r="C280" s="368"/>
      <c r="D280" s="368"/>
      <c r="E280" s="368"/>
    </row>
    <row r="281" spans="1:5" x14ac:dyDescent="0.2">
      <c r="A281" s="368"/>
      <c r="B281" s="368"/>
      <c r="C281" s="368"/>
      <c r="D281" s="368"/>
      <c r="E281" s="368"/>
    </row>
    <row r="282" spans="1:5" x14ac:dyDescent="0.2">
      <c r="A282" s="368"/>
      <c r="B282" s="368"/>
      <c r="C282" s="368"/>
      <c r="D282" s="368"/>
      <c r="E282" s="368"/>
    </row>
    <row r="283" spans="1:5" x14ac:dyDescent="0.2">
      <c r="A283" s="368"/>
      <c r="B283" s="368"/>
      <c r="C283" s="368"/>
      <c r="D283" s="368"/>
      <c r="E283" s="368"/>
    </row>
    <row r="284" spans="1:5" x14ac:dyDescent="0.2">
      <c r="A284" s="368"/>
      <c r="B284" s="368"/>
      <c r="C284" s="368"/>
      <c r="D284" s="368"/>
      <c r="E284" s="368"/>
    </row>
    <row r="285" spans="1:5" x14ac:dyDescent="0.2">
      <c r="A285" s="368"/>
      <c r="B285" s="368"/>
      <c r="C285" s="368"/>
      <c r="D285" s="368"/>
      <c r="E285" s="368"/>
    </row>
    <row r="286" spans="1:5" x14ac:dyDescent="0.2">
      <c r="A286" s="368"/>
      <c r="B286" s="368"/>
      <c r="C286" s="368"/>
      <c r="D286" s="368"/>
      <c r="E286" s="368"/>
    </row>
    <row r="287" spans="1:5" x14ac:dyDescent="0.2">
      <c r="A287" s="368"/>
      <c r="B287" s="368"/>
      <c r="C287" s="368"/>
      <c r="D287" s="368"/>
      <c r="E287" s="368"/>
    </row>
    <row r="288" spans="1:5" x14ac:dyDescent="0.2">
      <c r="A288" s="368"/>
      <c r="B288" s="368"/>
      <c r="C288" s="368"/>
      <c r="D288" s="368"/>
      <c r="E288" s="368"/>
    </row>
    <row r="289" spans="1:5" x14ac:dyDescent="0.2">
      <c r="A289" s="368"/>
      <c r="B289" s="368"/>
      <c r="C289" s="368"/>
      <c r="D289" s="368"/>
      <c r="E289" s="368"/>
    </row>
    <row r="290" spans="1:5" x14ac:dyDescent="0.2">
      <c r="A290" s="368"/>
      <c r="B290" s="368"/>
      <c r="C290" s="368"/>
      <c r="D290" s="368"/>
      <c r="E290" s="368"/>
    </row>
    <row r="291" spans="1:5" x14ac:dyDescent="0.2">
      <c r="A291" s="368"/>
      <c r="B291" s="368"/>
      <c r="C291" s="368"/>
      <c r="D291" s="368"/>
      <c r="E291" s="368"/>
    </row>
    <row r="292" spans="1:5" x14ac:dyDescent="0.2">
      <c r="A292" s="368"/>
      <c r="B292" s="368"/>
      <c r="C292" s="368"/>
      <c r="D292" s="368"/>
      <c r="E292" s="368"/>
    </row>
    <row r="293" spans="1:5" x14ac:dyDescent="0.2">
      <c r="A293" s="368"/>
      <c r="B293" s="368"/>
      <c r="C293" s="368"/>
      <c r="D293" s="368"/>
      <c r="E293" s="368"/>
    </row>
    <row r="294" spans="1:5" x14ac:dyDescent="0.2">
      <c r="A294" s="368"/>
      <c r="B294" s="368"/>
      <c r="C294" s="368"/>
      <c r="D294" s="368"/>
      <c r="E294" s="368"/>
    </row>
    <row r="295" spans="1:5" x14ac:dyDescent="0.2">
      <c r="A295" s="368"/>
      <c r="B295" s="368"/>
      <c r="C295" s="368"/>
      <c r="D295" s="368"/>
      <c r="E295" s="368"/>
    </row>
    <row r="296" spans="1:5" x14ac:dyDescent="0.2">
      <c r="A296" s="368"/>
      <c r="B296" s="368"/>
      <c r="C296" s="368"/>
      <c r="D296" s="368"/>
      <c r="E296" s="368"/>
    </row>
    <row r="297" spans="1:5" x14ac:dyDescent="0.2">
      <c r="A297" s="368"/>
      <c r="B297" s="368"/>
      <c r="C297" s="368"/>
      <c r="D297" s="368"/>
      <c r="E297" s="368"/>
    </row>
    <row r="298" spans="1:5" x14ac:dyDescent="0.2">
      <c r="A298" s="368"/>
      <c r="B298" s="368"/>
      <c r="C298" s="368"/>
      <c r="D298" s="368"/>
      <c r="E298" s="368"/>
    </row>
    <row r="299" spans="1:5" x14ac:dyDescent="0.2">
      <c r="A299" s="368"/>
      <c r="B299" s="368"/>
      <c r="C299" s="368"/>
      <c r="D299" s="368"/>
      <c r="E299" s="368"/>
    </row>
    <row r="300" spans="1:5" x14ac:dyDescent="0.2">
      <c r="A300" s="368"/>
      <c r="D300" s="368"/>
      <c r="E300" s="368"/>
    </row>
  </sheetData>
  <pageMargins left="0.5" right="0.32" top="0.26" bottom="0.4" header="0.24" footer="0.18"/>
  <pageSetup paperSize="9" scale="81" orientation="portrait" r:id="rId1"/>
  <headerFooter alignWithMargins="0">
    <oddFooter>&amp;L&amp;9&amp;Z&amp;F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topLeftCell="A10" workbookViewId="0"/>
  </sheetViews>
  <sheetFormatPr defaultRowHeight="12.7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80"/>
  </sheetPr>
  <dimension ref="A1:O133"/>
  <sheetViews>
    <sheetView workbookViewId="0">
      <selection activeCell="J40" sqref="J40"/>
    </sheetView>
  </sheetViews>
  <sheetFormatPr defaultRowHeight="12.75" x14ac:dyDescent="0.2"/>
  <cols>
    <col min="4" max="4" width="12.42578125" bestFit="1" customWidth="1"/>
    <col min="6" max="6" width="11.42578125" customWidth="1"/>
    <col min="7" max="7" width="10" customWidth="1"/>
    <col min="9" max="9" width="14.42578125" customWidth="1"/>
    <col min="11" max="11" width="14" bestFit="1" customWidth="1"/>
  </cols>
  <sheetData>
    <row r="1" spans="1:15" s="185" customFormat="1" ht="18" x14ac:dyDescent="0.2">
      <c r="A1" s="300" t="s">
        <v>335</v>
      </c>
      <c r="B1" s="300"/>
      <c r="C1" s="300"/>
      <c r="D1" s="300"/>
      <c r="E1" s="300"/>
      <c r="F1" s="300"/>
      <c r="G1" s="300"/>
      <c r="H1" s="300"/>
      <c r="I1" s="300"/>
      <c r="J1" s="300"/>
      <c r="K1" s="300"/>
      <c r="L1" s="134"/>
      <c r="M1" s="236"/>
      <c r="N1" s="237"/>
      <c r="O1" s="236"/>
    </row>
    <row r="2" spans="1:15" ht="18" x14ac:dyDescent="0.2">
      <c r="A2" s="135" t="s">
        <v>336</v>
      </c>
      <c r="B2" s="134"/>
      <c r="C2" s="134"/>
      <c r="D2" s="134"/>
      <c r="E2" s="134"/>
      <c r="F2" s="134"/>
      <c r="G2" s="134"/>
      <c r="H2" s="134"/>
      <c r="I2" s="134"/>
      <c r="J2" s="134"/>
      <c r="K2" s="134"/>
      <c r="L2" s="134"/>
      <c r="M2" s="236"/>
      <c r="N2" s="237"/>
      <c r="O2" s="236"/>
    </row>
    <row r="3" spans="1:15" ht="13.5" thickBot="1" x14ac:dyDescent="0.25">
      <c r="A3" s="135"/>
      <c r="B3" s="261"/>
      <c r="C3" s="261"/>
      <c r="D3" s="261"/>
      <c r="E3" s="261"/>
      <c r="F3" s="8"/>
      <c r="G3" s="261"/>
      <c r="H3" s="261"/>
      <c r="I3" s="261"/>
      <c r="J3" s="261"/>
      <c r="K3" s="261"/>
      <c r="L3" s="261"/>
      <c r="M3" s="261"/>
      <c r="N3" s="238"/>
      <c r="O3" s="261"/>
    </row>
    <row r="4" spans="1:15" ht="38.25" x14ac:dyDescent="0.2">
      <c r="A4" s="301" t="s">
        <v>185</v>
      </c>
      <c r="B4" s="302"/>
      <c r="C4" s="136" t="s">
        <v>186</v>
      </c>
      <c r="D4" s="136" t="s">
        <v>187</v>
      </c>
      <c r="E4" s="268" t="s">
        <v>188</v>
      </c>
      <c r="F4" s="271" t="s">
        <v>334</v>
      </c>
      <c r="G4" s="269" t="s">
        <v>332</v>
      </c>
      <c r="H4" s="262" t="s">
        <v>333</v>
      </c>
      <c r="I4" s="263" t="s">
        <v>315</v>
      </c>
      <c r="J4" s="137" t="s">
        <v>189</v>
      </c>
      <c r="K4" s="137" t="s">
        <v>189</v>
      </c>
      <c r="L4" s="137" t="s">
        <v>190</v>
      </c>
      <c r="M4" s="261"/>
      <c r="N4" s="238"/>
      <c r="O4" s="261"/>
    </row>
    <row r="5" spans="1:15" ht="13.5" thickBot="1" x14ac:dyDescent="0.25">
      <c r="A5" s="303" t="s">
        <v>191</v>
      </c>
      <c r="B5" s="304"/>
      <c r="C5" s="138" t="s">
        <v>192</v>
      </c>
      <c r="D5" s="139">
        <v>42826</v>
      </c>
      <c r="E5" s="272" t="s">
        <v>193</v>
      </c>
      <c r="F5" s="267">
        <v>680.33</v>
      </c>
      <c r="G5" s="270">
        <v>0.13800000000000001</v>
      </c>
      <c r="H5" s="140" t="s">
        <v>194</v>
      </c>
      <c r="I5" s="264">
        <v>0.25800000000000001</v>
      </c>
      <c r="J5" s="141" t="s">
        <v>195</v>
      </c>
      <c r="K5" s="141" t="s">
        <v>196</v>
      </c>
      <c r="L5" s="141"/>
      <c r="M5" s="261"/>
      <c r="N5" s="238"/>
      <c r="O5" s="261"/>
    </row>
    <row r="6" spans="1:15" x14ac:dyDescent="0.2">
      <c r="A6" s="305" t="s">
        <v>318</v>
      </c>
      <c r="B6" s="307"/>
      <c r="C6" s="142">
        <v>6</v>
      </c>
      <c r="D6" s="142">
        <v>17961</v>
      </c>
      <c r="E6" s="143">
        <f t="shared" ref="E6:E69" si="0">D6/12</f>
        <v>1496.75</v>
      </c>
      <c r="F6" s="144">
        <f>E6-$F$5</f>
        <v>816.42</v>
      </c>
      <c r="G6" s="144">
        <f>F6*$G$5</f>
        <v>112.66596</v>
      </c>
      <c r="H6" s="144">
        <f t="shared" ref="H6:H67" si="1">G6*12</f>
        <v>1351.99152</v>
      </c>
      <c r="I6" s="144">
        <f t="shared" ref="I6:I37" si="2">D6*$I$5</f>
        <v>4633.9380000000001</v>
      </c>
      <c r="J6" s="144">
        <f t="shared" ref="J6:J37" si="3">D6+H6</f>
        <v>19312.99152</v>
      </c>
      <c r="K6" s="144">
        <f t="shared" ref="K6:K69" si="4">I6+J6</f>
        <v>23946.929519999998</v>
      </c>
      <c r="L6" s="145">
        <f t="shared" ref="L6:L37" si="5">(K6-D6)/D6</f>
        <v>0.333273733088358</v>
      </c>
      <c r="M6" s="261"/>
      <c r="N6" s="9"/>
      <c r="O6" s="239"/>
    </row>
    <row r="7" spans="1:15" x14ac:dyDescent="0.2">
      <c r="A7" s="305"/>
      <c r="B7" s="307"/>
      <c r="C7" s="142">
        <v>7</v>
      </c>
      <c r="D7" s="142">
        <v>17985</v>
      </c>
      <c r="E7" s="143">
        <f t="shared" si="0"/>
        <v>1498.75</v>
      </c>
      <c r="F7" s="144">
        <f t="shared" ref="F7:F70" si="6">E7-$F$5</f>
        <v>818.42</v>
      </c>
      <c r="G7" s="144">
        <f t="shared" ref="G7:G70" si="7">F7*$G$5</f>
        <v>112.94196000000001</v>
      </c>
      <c r="H7" s="144">
        <f t="shared" si="1"/>
        <v>1355.3035200000002</v>
      </c>
      <c r="I7" s="144">
        <f t="shared" si="2"/>
        <v>4640.13</v>
      </c>
      <c r="J7" s="144">
        <f t="shared" si="3"/>
        <v>19340.303520000001</v>
      </c>
      <c r="K7" s="144">
        <f t="shared" si="4"/>
        <v>23980.433520000002</v>
      </c>
      <c r="L7" s="145">
        <f t="shared" si="5"/>
        <v>0.33335743786488753</v>
      </c>
      <c r="M7" s="261"/>
      <c r="N7" s="9"/>
      <c r="O7" s="239"/>
    </row>
    <row r="8" spans="1:15" x14ac:dyDescent="0.2">
      <c r="A8" s="305"/>
      <c r="B8" s="307"/>
      <c r="C8" s="142">
        <v>8</v>
      </c>
      <c r="D8" s="142">
        <v>18051</v>
      </c>
      <c r="E8" s="143">
        <f t="shared" si="0"/>
        <v>1504.25</v>
      </c>
      <c r="F8" s="144">
        <f t="shared" si="6"/>
        <v>823.92</v>
      </c>
      <c r="G8" s="144">
        <f t="shared" si="7"/>
        <v>113.70096000000001</v>
      </c>
      <c r="H8" s="144">
        <f t="shared" si="1"/>
        <v>1364.4115200000001</v>
      </c>
      <c r="I8" s="144">
        <f t="shared" si="2"/>
        <v>4657.1580000000004</v>
      </c>
      <c r="J8" s="144">
        <f t="shared" si="3"/>
        <v>19415.411520000001</v>
      </c>
      <c r="K8" s="144">
        <f t="shared" si="4"/>
        <v>24072.569520000001</v>
      </c>
      <c r="L8" s="145">
        <f t="shared" si="5"/>
        <v>0.33358647831145094</v>
      </c>
      <c r="M8" s="261"/>
      <c r="N8" s="9"/>
      <c r="O8" s="239"/>
    </row>
    <row r="9" spans="1:15" x14ac:dyDescent="0.2">
      <c r="A9" s="305"/>
      <c r="B9" s="307"/>
      <c r="C9" s="142">
        <v>9</v>
      </c>
      <c r="D9" s="142">
        <v>18105</v>
      </c>
      <c r="E9" s="143">
        <f t="shared" si="0"/>
        <v>1508.75</v>
      </c>
      <c r="F9" s="144">
        <f t="shared" si="6"/>
        <v>828.42</v>
      </c>
      <c r="G9" s="144">
        <f t="shared" si="7"/>
        <v>114.32196</v>
      </c>
      <c r="H9" s="144">
        <f t="shared" si="1"/>
        <v>1371.8635200000001</v>
      </c>
      <c r="I9" s="144">
        <f t="shared" si="2"/>
        <v>4671.09</v>
      </c>
      <c r="J9" s="144">
        <f t="shared" si="3"/>
        <v>19476.863519999999</v>
      </c>
      <c r="K9" s="144">
        <f t="shared" si="4"/>
        <v>24147.953519999999</v>
      </c>
      <c r="L9" s="145">
        <f t="shared" si="5"/>
        <v>0.33377263297431642</v>
      </c>
      <c r="M9" s="261"/>
      <c r="N9" s="9"/>
      <c r="O9" s="239"/>
    </row>
    <row r="10" spans="1:15" x14ac:dyDescent="0.2">
      <c r="A10" s="305"/>
      <c r="B10" s="307"/>
      <c r="C10" s="142">
        <v>10</v>
      </c>
      <c r="D10" s="142">
        <v>18330</v>
      </c>
      <c r="E10" s="143">
        <f t="shared" si="0"/>
        <v>1527.5</v>
      </c>
      <c r="F10" s="144">
        <f t="shared" si="6"/>
        <v>847.17</v>
      </c>
      <c r="G10" s="144">
        <f t="shared" si="7"/>
        <v>116.90946000000001</v>
      </c>
      <c r="H10" s="144">
        <f t="shared" si="1"/>
        <v>1402.9135200000001</v>
      </c>
      <c r="I10" s="144">
        <f t="shared" si="2"/>
        <v>4729.1400000000003</v>
      </c>
      <c r="J10" s="144">
        <f t="shared" si="3"/>
        <v>19732.913520000002</v>
      </c>
      <c r="K10" s="144">
        <f t="shared" si="4"/>
        <v>24462.053520000001</v>
      </c>
      <c r="L10" s="145">
        <f t="shared" si="5"/>
        <v>0.3345364713584289</v>
      </c>
      <c r="M10" s="261"/>
      <c r="N10" s="9"/>
      <c r="O10" s="239"/>
    </row>
    <row r="11" spans="1:15" x14ac:dyDescent="0.2">
      <c r="A11" s="305"/>
      <c r="B11" s="307"/>
      <c r="C11" s="142">
        <v>11</v>
      </c>
      <c r="D11" s="142">
        <v>18357</v>
      </c>
      <c r="E11" s="143">
        <f t="shared" si="0"/>
        <v>1529.75</v>
      </c>
      <c r="F11" s="144">
        <f t="shared" si="6"/>
        <v>849.42</v>
      </c>
      <c r="G11" s="144">
        <f t="shared" si="7"/>
        <v>117.21996</v>
      </c>
      <c r="H11" s="144">
        <f t="shared" si="1"/>
        <v>1406.6395199999999</v>
      </c>
      <c r="I11" s="144">
        <f t="shared" si="2"/>
        <v>4736.1059999999998</v>
      </c>
      <c r="J11" s="144">
        <f t="shared" si="3"/>
        <v>19763.639520000001</v>
      </c>
      <c r="K11" s="144">
        <f t="shared" si="4"/>
        <v>24499.74552</v>
      </c>
      <c r="L11" s="145">
        <f t="shared" si="5"/>
        <v>0.3346268736721687</v>
      </c>
      <c r="M11" s="261"/>
      <c r="N11" s="9"/>
      <c r="O11" s="239"/>
    </row>
    <row r="12" spans="1:15" x14ac:dyDescent="0.2">
      <c r="A12" s="305"/>
      <c r="B12" s="307"/>
      <c r="C12" s="142">
        <v>12</v>
      </c>
      <c r="D12" s="142">
        <v>18375</v>
      </c>
      <c r="E12" s="143">
        <f t="shared" si="0"/>
        <v>1531.25</v>
      </c>
      <c r="F12" s="144">
        <f t="shared" si="6"/>
        <v>850.92</v>
      </c>
      <c r="G12" s="144">
        <f t="shared" si="7"/>
        <v>117.42696000000001</v>
      </c>
      <c r="H12" s="144">
        <f t="shared" si="1"/>
        <v>1409.1235200000001</v>
      </c>
      <c r="I12" s="144">
        <f t="shared" si="2"/>
        <v>4740.75</v>
      </c>
      <c r="J12" s="144">
        <f t="shared" si="3"/>
        <v>19784.123520000001</v>
      </c>
      <c r="K12" s="144">
        <f t="shared" si="4"/>
        <v>24524.873520000001</v>
      </c>
      <c r="L12" s="145">
        <f t="shared" si="5"/>
        <v>0.33468699428571436</v>
      </c>
      <c r="M12" s="261"/>
      <c r="N12" s="9"/>
      <c r="O12" s="239"/>
    </row>
    <row r="13" spans="1:15" x14ac:dyDescent="0.2">
      <c r="A13" s="305"/>
      <c r="B13" s="307"/>
      <c r="C13" s="142">
        <v>13</v>
      </c>
      <c r="D13" s="142">
        <v>18396</v>
      </c>
      <c r="E13" s="143">
        <f t="shared" si="0"/>
        <v>1533</v>
      </c>
      <c r="F13" s="144">
        <f t="shared" si="6"/>
        <v>852.67</v>
      </c>
      <c r="G13" s="144">
        <f t="shared" si="7"/>
        <v>117.66846000000001</v>
      </c>
      <c r="H13" s="144">
        <f t="shared" si="1"/>
        <v>1412.0215200000002</v>
      </c>
      <c r="I13" s="144">
        <f t="shared" si="2"/>
        <v>4746.1680000000006</v>
      </c>
      <c r="J13" s="144">
        <f t="shared" si="3"/>
        <v>19808.021520000002</v>
      </c>
      <c r="K13" s="144">
        <f t="shared" si="4"/>
        <v>24554.189520000004</v>
      </c>
      <c r="L13" s="145">
        <f t="shared" si="5"/>
        <v>0.33475698630137007</v>
      </c>
      <c r="M13" s="261"/>
      <c r="N13" s="9"/>
      <c r="O13" s="239"/>
    </row>
    <row r="14" spans="1:15" x14ac:dyDescent="0.2">
      <c r="A14" s="305"/>
      <c r="B14" s="307"/>
      <c r="C14" s="142">
        <v>14</v>
      </c>
      <c r="D14" s="142">
        <v>18657</v>
      </c>
      <c r="E14" s="143">
        <f t="shared" si="0"/>
        <v>1554.75</v>
      </c>
      <c r="F14" s="144">
        <f t="shared" si="6"/>
        <v>874.42</v>
      </c>
      <c r="G14" s="144">
        <f t="shared" si="7"/>
        <v>120.66996</v>
      </c>
      <c r="H14" s="144">
        <f t="shared" si="1"/>
        <v>1448.03952</v>
      </c>
      <c r="I14" s="144">
        <f t="shared" si="2"/>
        <v>4813.5060000000003</v>
      </c>
      <c r="J14" s="144">
        <f t="shared" si="3"/>
        <v>20105.039519999998</v>
      </c>
      <c r="K14" s="144">
        <f t="shared" si="4"/>
        <v>24918.54552</v>
      </c>
      <c r="L14" s="145">
        <f t="shared" si="5"/>
        <v>0.33561373854317411</v>
      </c>
      <c r="M14" s="261"/>
      <c r="N14" s="9"/>
      <c r="O14" s="239"/>
    </row>
    <row r="15" spans="1:15" x14ac:dyDescent="0.2">
      <c r="A15" s="305"/>
      <c r="B15" s="307"/>
      <c r="C15" s="142">
        <v>15</v>
      </c>
      <c r="D15" s="142">
        <v>18936</v>
      </c>
      <c r="E15" s="143">
        <f t="shared" si="0"/>
        <v>1578</v>
      </c>
      <c r="F15" s="144">
        <f t="shared" si="6"/>
        <v>897.67</v>
      </c>
      <c r="G15" s="144">
        <f t="shared" si="7"/>
        <v>123.87846</v>
      </c>
      <c r="H15" s="144">
        <f t="shared" si="1"/>
        <v>1486.54152</v>
      </c>
      <c r="I15" s="144">
        <f t="shared" si="2"/>
        <v>4885.4880000000003</v>
      </c>
      <c r="J15" s="144">
        <f t="shared" si="3"/>
        <v>20422.541519999999</v>
      </c>
      <c r="K15" s="144">
        <f t="shared" si="4"/>
        <v>25308.02952</v>
      </c>
      <c r="L15" s="145">
        <f t="shared" si="5"/>
        <v>0.33650346007604565</v>
      </c>
      <c r="M15" s="261"/>
      <c r="N15" s="9"/>
      <c r="O15" s="239"/>
    </row>
    <row r="16" spans="1:15" x14ac:dyDescent="0.2">
      <c r="A16" s="305"/>
      <c r="B16" s="307"/>
      <c r="C16" s="142">
        <v>16</v>
      </c>
      <c r="D16" s="142">
        <v>19281</v>
      </c>
      <c r="E16" s="143">
        <f t="shared" si="0"/>
        <v>1606.75</v>
      </c>
      <c r="F16" s="144">
        <f t="shared" si="6"/>
        <v>926.42</v>
      </c>
      <c r="G16" s="144">
        <f t="shared" si="7"/>
        <v>127.84596000000001</v>
      </c>
      <c r="H16" s="144">
        <f t="shared" si="1"/>
        <v>1534.1515200000001</v>
      </c>
      <c r="I16" s="144">
        <f t="shared" si="2"/>
        <v>4974.4980000000005</v>
      </c>
      <c r="J16" s="144">
        <f t="shared" si="3"/>
        <v>20815.151519999999</v>
      </c>
      <c r="K16" s="144">
        <f t="shared" si="4"/>
        <v>25789.649519999999</v>
      </c>
      <c r="L16" s="145">
        <f t="shared" si="5"/>
        <v>0.33756804730045115</v>
      </c>
      <c r="M16" s="16"/>
      <c r="N16" s="9"/>
      <c r="O16" s="239"/>
    </row>
    <row r="17" spans="1:15" x14ac:dyDescent="0.2">
      <c r="A17" s="305"/>
      <c r="B17" s="307"/>
      <c r="C17" s="142">
        <v>17</v>
      </c>
      <c r="D17" s="142">
        <v>19623</v>
      </c>
      <c r="E17" s="143">
        <f t="shared" si="0"/>
        <v>1635.25</v>
      </c>
      <c r="F17" s="144">
        <f t="shared" si="6"/>
        <v>954.92</v>
      </c>
      <c r="G17" s="144">
        <f t="shared" si="7"/>
        <v>131.77896000000001</v>
      </c>
      <c r="H17" s="144">
        <f t="shared" si="1"/>
        <v>1581.3475200000003</v>
      </c>
      <c r="I17" s="144">
        <f t="shared" si="2"/>
        <v>5062.7340000000004</v>
      </c>
      <c r="J17" s="144">
        <f t="shared" si="3"/>
        <v>21204.347519999999</v>
      </c>
      <c r="K17" s="144">
        <f t="shared" si="4"/>
        <v>26267.08152</v>
      </c>
      <c r="L17" s="145">
        <f t="shared" si="5"/>
        <v>0.33858643020944806</v>
      </c>
      <c r="M17" s="16"/>
      <c r="N17" s="9"/>
      <c r="O17" s="239"/>
    </row>
    <row r="18" spans="1:15" x14ac:dyDescent="0.2">
      <c r="A18" s="305"/>
      <c r="B18" s="307"/>
      <c r="C18" s="142">
        <v>18</v>
      </c>
      <c r="D18" s="142">
        <v>19917</v>
      </c>
      <c r="E18" s="143">
        <f t="shared" si="0"/>
        <v>1659.75</v>
      </c>
      <c r="F18" s="144">
        <f t="shared" si="6"/>
        <v>979.42</v>
      </c>
      <c r="G18" s="144">
        <f t="shared" si="7"/>
        <v>135.15996000000001</v>
      </c>
      <c r="H18" s="144">
        <f t="shared" si="1"/>
        <v>1621.9195200000001</v>
      </c>
      <c r="I18" s="144">
        <f t="shared" si="2"/>
        <v>5138.5860000000002</v>
      </c>
      <c r="J18" s="144">
        <f t="shared" si="3"/>
        <v>21538.919519999999</v>
      </c>
      <c r="K18" s="144">
        <f t="shared" si="4"/>
        <v>26677.505519999999</v>
      </c>
      <c r="L18" s="145">
        <f t="shared" si="5"/>
        <v>0.33943392679620421</v>
      </c>
      <c r="M18" s="16"/>
      <c r="N18" s="9"/>
      <c r="O18" s="239"/>
    </row>
    <row r="19" spans="1:15" x14ac:dyDescent="0.2">
      <c r="A19" s="305"/>
      <c r="B19" s="307"/>
      <c r="C19" s="142">
        <v>19</v>
      </c>
      <c r="D19" s="142">
        <v>20598</v>
      </c>
      <c r="E19" s="143">
        <f t="shared" si="0"/>
        <v>1716.5</v>
      </c>
      <c r="F19" s="144">
        <f t="shared" si="6"/>
        <v>1036.17</v>
      </c>
      <c r="G19" s="144">
        <f t="shared" si="7"/>
        <v>142.99146000000002</v>
      </c>
      <c r="H19" s="144">
        <f t="shared" si="1"/>
        <v>1715.8975200000002</v>
      </c>
      <c r="I19" s="144">
        <f t="shared" si="2"/>
        <v>5314.2840000000006</v>
      </c>
      <c r="J19" s="144">
        <f t="shared" si="3"/>
        <v>22313.897519999999</v>
      </c>
      <c r="K19" s="144">
        <f t="shared" si="4"/>
        <v>27628.181519999998</v>
      </c>
      <c r="L19" s="145">
        <f t="shared" si="5"/>
        <v>0.34130408389163991</v>
      </c>
      <c r="M19" s="16"/>
      <c r="N19" s="9"/>
      <c r="O19" s="239"/>
    </row>
    <row r="20" spans="1:15" x14ac:dyDescent="0.2">
      <c r="A20" s="305"/>
      <c r="B20" s="307"/>
      <c r="C20" s="142">
        <v>20</v>
      </c>
      <c r="D20" s="142">
        <v>21276</v>
      </c>
      <c r="E20" s="143">
        <f t="shared" si="0"/>
        <v>1773</v>
      </c>
      <c r="F20" s="144">
        <f t="shared" si="6"/>
        <v>1092.67</v>
      </c>
      <c r="G20" s="144">
        <f t="shared" si="7"/>
        <v>150.78846000000001</v>
      </c>
      <c r="H20" s="144">
        <f t="shared" si="1"/>
        <v>1809.4615200000003</v>
      </c>
      <c r="I20" s="144">
        <f t="shared" si="2"/>
        <v>5489.2080000000005</v>
      </c>
      <c r="J20" s="144">
        <f t="shared" si="3"/>
        <v>23085.461520000001</v>
      </c>
      <c r="K20" s="144">
        <f t="shared" si="4"/>
        <v>28574.669520000003</v>
      </c>
      <c r="L20" s="145">
        <f t="shared" si="5"/>
        <v>0.34304707275803736</v>
      </c>
      <c r="M20" s="16"/>
      <c r="N20" s="9"/>
      <c r="O20" s="239"/>
    </row>
    <row r="21" spans="1:15" ht="13.5" thickBot="1" x14ac:dyDescent="0.25">
      <c r="A21" s="306"/>
      <c r="B21" s="307"/>
      <c r="C21" s="142">
        <v>21</v>
      </c>
      <c r="D21" s="146">
        <v>21984</v>
      </c>
      <c r="E21" s="151">
        <f t="shared" si="0"/>
        <v>1832</v>
      </c>
      <c r="F21" s="266">
        <f t="shared" si="6"/>
        <v>1151.67</v>
      </c>
      <c r="G21" s="266">
        <f t="shared" si="7"/>
        <v>158.93046000000001</v>
      </c>
      <c r="H21" s="144">
        <f t="shared" si="1"/>
        <v>1907.16552</v>
      </c>
      <c r="I21" s="144">
        <f t="shared" si="2"/>
        <v>5671.8720000000003</v>
      </c>
      <c r="J21" s="149">
        <f t="shared" si="3"/>
        <v>23891.165519999999</v>
      </c>
      <c r="K21" s="149">
        <f t="shared" si="4"/>
        <v>29563.037519999998</v>
      </c>
      <c r="L21" s="152">
        <f t="shared" si="5"/>
        <v>0.34475243449781651</v>
      </c>
      <c r="M21" s="16"/>
      <c r="N21" s="9"/>
      <c r="O21" s="239"/>
    </row>
    <row r="22" spans="1:15" x14ac:dyDescent="0.2">
      <c r="A22" s="308" t="s">
        <v>115</v>
      </c>
      <c r="B22" s="307"/>
      <c r="C22" s="147">
        <v>22</v>
      </c>
      <c r="D22" s="142">
        <v>22506</v>
      </c>
      <c r="E22" s="143">
        <f t="shared" si="0"/>
        <v>1875.5</v>
      </c>
      <c r="F22" s="144">
        <f t="shared" si="6"/>
        <v>1195.17</v>
      </c>
      <c r="G22" s="144">
        <f t="shared" si="7"/>
        <v>164.93346000000003</v>
      </c>
      <c r="H22" s="148">
        <f t="shared" si="1"/>
        <v>1979.2015200000003</v>
      </c>
      <c r="I22" s="148">
        <f t="shared" si="2"/>
        <v>5806.5479999999998</v>
      </c>
      <c r="J22" s="144">
        <f t="shared" si="3"/>
        <v>24485.201519999999</v>
      </c>
      <c r="K22" s="144">
        <f t="shared" si="4"/>
        <v>30291.749519999998</v>
      </c>
      <c r="L22" s="145">
        <f t="shared" si="5"/>
        <v>0.34594106105038647</v>
      </c>
      <c r="M22" s="16"/>
      <c r="N22" s="9"/>
      <c r="O22" s="239"/>
    </row>
    <row r="23" spans="1:15" x14ac:dyDescent="0.2">
      <c r="A23" s="305"/>
      <c r="B23" s="307"/>
      <c r="C23" s="142">
        <v>23</v>
      </c>
      <c r="D23" s="142">
        <v>23115</v>
      </c>
      <c r="E23" s="143">
        <f t="shared" si="0"/>
        <v>1926.25</v>
      </c>
      <c r="F23" s="144">
        <f t="shared" si="6"/>
        <v>1245.92</v>
      </c>
      <c r="G23" s="144">
        <f t="shared" si="7"/>
        <v>171.93696000000003</v>
      </c>
      <c r="H23" s="144">
        <f t="shared" si="1"/>
        <v>2063.2435200000004</v>
      </c>
      <c r="I23" s="144">
        <f t="shared" si="2"/>
        <v>5963.67</v>
      </c>
      <c r="J23" s="144">
        <f t="shared" si="3"/>
        <v>25178.24352</v>
      </c>
      <c r="K23" s="144">
        <f t="shared" si="4"/>
        <v>31141.913520000002</v>
      </c>
      <c r="L23" s="145">
        <f t="shared" si="5"/>
        <v>0.34725994029850754</v>
      </c>
      <c r="M23" s="16"/>
      <c r="N23" s="9"/>
      <c r="O23" s="239"/>
    </row>
    <row r="24" spans="1:15" x14ac:dyDescent="0.2">
      <c r="A24" s="305"/>
      <c r="B24" s="307"/>
      <c r="C24" s="142">
        <v>24</v>
      </c>
      <c r="D24" s="142">
        <v>23802</v>
      </c>
      <c r="E24" s="143">
        <f t="shared" si="0"/>
        <v>1983.5</v>
      </c>
      <c r="F24" s="144">
        <f t="shared" si="6"/>
        <v>1303.17</v>
      </c>
      <c r="G24" s="144">
        <f t="shared" si="7"/>
        <v>179.83746000000002</v>
      </c>
      <c r="H24" s="144">
        <f t="shared" si="1"/>
        <v>2158.0495200000005</v>
      </c>
      <c r="I24" s="144">
        <f t="shared" si="2"/>
        <v>6140.9160000000002</v>
      </c>
      <c r="J24" s="144">
        <f t="shared" si="3"/>
        <v>25960.04952</v>
      </c>
      <c r="K24" s="144">
        <f t="shared" si="4"/>
        <v>32100.965520000002</v>
      </c>
      <c r="L24" s="145">
        <f t="shared" si="5"/>
        <v>0.34866673052684655</v>
      </c>
      <c r="M24" s="16"/>
      <c r="N24" s="9"/>
      <c r="O24" s="239"/>
    </row>
    <row r="25" spans="1:15" x14ac:dyDescent="0.2">
      <c r="A25" s="305"/>
      <c r="B25" s="307"/>
      <c r="C25" s="142">
        <v>25</v>
      </c>
      <c r="D25" s="142">
        <v>24510</v>
      </c>
      <c r="E25" s="143">
        <f t="shared" si="0"/>
        <v>2042.5</v>
      </c>
      <c r="F25" s="144">
        <f t="shared" si="6"/>
        <v>1362.17</v>
      </c>
      <c r="G25" s="144">
        <f t="shared" si="7"/>
        <v>187.97946000000002</v>
      </c>
      <c r="H25" s="144">
        <f t="shared" si="1"/>
        <v>2255.7535200000002</v>
      </c>
      <c r="I25" s="144">
        <f t="shared" si="2"/>
        <v>6323.58</v>
      </c>
      <c r="J25" s="144">
        <f t="shared" si="3"/>
        <v>26765.753519999998</v>
      </c>
      <c r="K25" s="144">
        <f t="shared" si="4"/>
        <v>33089.33352</v>
      </c>
      <c r="L25" s="145">
        <f t="shared" si="5"/>
        <v>0.35003400734394124</v>
      </c>
      <c r="M25" s="16"/>
      <c r="N25" s="9"/>
      <c r="O25" s="239"/>
    </row>
    <row r="26" spans="1:15" x14ac:dyDescent="0.2">
      <c r="A26" s="305"/>
      <c r="B26" s="307"/>
      <c r="C26" s="142">
        <v>26</v>
      </c>
      <c r="D26" s="142">
        <v>25242</v>
      </c>
      <c r="E26" s="143">
        <f t="shared" si="0"/>
        <v>2103.5</v>
      </c>
      <c r="F26" s="144">
        <f t="shared" si="6"/>
        <v>1423.17</v>
      </c>
      <c r="G26" s="144">
        <f t="shared" si="7"/>
        <v>196.39746000000002</v>
      </c>
      <c r="H26" s="144">
        <f t="shared" si="1"/>
        <v>2356.7695200000003</v>
      </c>
      <c r="I26" s="144">
        <f t="shared" si="2"/>
        <v>6512.4360000000006</v>
      </c>
      <c r="J26" s="144">
        <f t="shared" si="3"/>
        <v>27598.769520000002</v>
      </c>
      <c r="K26" s="144">
        <f t="shared" si="4"/>
        <v>34111.205520000003</v>
      </c>
      <c r="L26" s="145">
        <f t="shared" si="5"/>
        <v>0.35136698835274555</v>
      </c>
      <c r="M26" s="16"/>
      <c r="N26" s="9"/>
      <c r="O26" s="239"/>
    </row>
    <row r="27" spans="1:15" x14ac:dyDescent="0.2">
      <c r="A27" s="305"/>
      <c r="B27" s="307"/>
      <c r="C27" s="142">
        <v>27</v>
      </c>
      <c r="D27" s="142">
        <v>26019</v>
      </c>
      <c r="E27" s="143">
        <f t="shared" si="0"/>
        <v>2168.25</v>
      </c>
      <c r="F27" s="144">
        <f t="shared" si="6"/>
        <v>1487.92</v>
      </c>
      <c r="G27" s="144">
        <f t="shared" si="7"/>
        <v>205.33296000000001</v>
      </c>
      <c r="H27" s="144">
        <f>G27*12</f>
        <v>2463.9955200000004</v>
      </c>
      <c r="I27" s="144">
        <f t="shared" si="2"/>
        <v>6712.902</v>
      </c>
      <c r="J27" s="144">
        <f t="shared" si="3"/>
        <v>28482.99552</v>
      </c>
      <c r="K27" s="144">
        <f t="shared" si="4"/>
        <v>35195.897519999999</v>
      </c>
      <c r="L27" s="145">
        <f t="shared" si="5"/>
        <v>0.35269985472154958</v>
      </c>
      <c r="M27" s="16"/>
      <c r="N27" s="9"/>
      <c r="O27" s="239"/>
    </row>
    <row r="28" spans="1:15" x14ac:dyDescent="0.2">
      <c r="A28" s="305" t="s">
        <v>115</v>
      </c>
      <c r="B28" s="307"/>
      <c r="C28" s="142">
        <v>28</v>
      </c>
      <c r="D28" s="142">
        <v>26805</v>
      </c>
      <c r="E28" s="143">
        <f t="shared" si="0"/>
        <v>2233.75</v>
      </c>
      <c r="F28" s="144">
        <f t="shared" si="6"/>
        <v>1553.42</v>
      </c>
      <c r="G28" s="144">
        <f t="shared" si="7"/>
        <v>214.37196000000003</v>
      </c>
      <c r="H28" s="144">
        <f t="shared" si="1"/>
        <v>2572.4635200000002</v>
      </c>
      <c r="I28" s="144">
        <f t="shared" si="2"/>
        <v>6915.6900000000005</v>
      </c>
      <c r="J28" s="144">
        <f t="shared" si="3"/>
        <v>29377.463520000001</v>
      </c>
      <c r="K28" s="144">
        <f t="shared" si="4"/>
        <v>36293.15352</v>
      </c>
      <c r="L28" s="145">
        <f t="shared" si="5"/>
        <v>0.35396954001119196</v>
      </c>
      <c r="M28" s="16"/>
      <c r="N28" s="9"/>
      <c r="O28" s="239"/>
    </row>
    <row r="29" spans="1:15" x14ac:dyDescent="0.2">
      <c r="A29" s="305"/>
      <c r="B29" s="307"/>
      <c r="C29" s="142">
        <v>29</v>
      </c>
      <c r="D29" s="142">
        <v>27801</v>
      </c>
      <c r="E29" s="143">
        <f t="shared" si="0"/>
        <v>2316.75</v>
      </c>
      <c r="F29" s="144">
        <f t="shared" si="6"/>
        <v>1636.42</v>
      </c>
      <c r="G29" s="144">
        <f t="shared" si="7"/>
        <v>225.82596000000004</v>
      </c>
      <c r="H29" s="144">
        <f t="shared" si="1"/>
        <v>2709.9115200000006</v>
      </c>
      <c r="I29" s="144">
        <f t="shared" si="2"/>
        <v>7172.6580000000004</v>
      </c>
      <c r="J29" s="144">
        <f t="shared" si="3"/>
        <v>30510.911520000001</v>
      </c>
      <c r="K29" s="144">
        <f t="shared" si="4"/>
        <v>37683.569520000005</v>
      </c>
      <c r="L29" s="145">
        <f t="shared" si="5"/>
        <v>0.35547532534800924</v>
      </c>
      <c r="M29" s="16"/>
      <c r="N29" s="9"/>
      <c r="O29" s="239"/>
    </row>
    <row r="30" spans="1:15" x14ac:dyDescent="0.2">
      <c r="A30" s="305"/>
      <c r="B30" s="307"/>
      <c r="C30" s="142">
        <v>30</v>
      </c>
      <c r="D30" s="142">
        <v>28668</v>
      </c>
      <c r="E30" s="143">
        <f t="shared" si="0"/>
        <v>2389</v>
      </c>
      <c r="F30" s="144">
        <f t="shared" si="6"/>
        <v>1708.67</v>
      </c>
      <c r="G30" s="144">
        <f t="shared" si="7"/>
        <v>235.79646000000002</v>
      </c>
      <c r="H30" s="144">
        <f t="shared" si="1"/>
        <v>2829.5575200000003</v>
      </c>
      <c r="I30" s="144">
        <f t="shared" si="2"/>
        <v>7396.3440000000001</v>
      </c>
      <c r="J30" s="144">
        <f t="shared" si="3"/>
        <v>31497.557520000002</v>
      </c>
      <c r="K30" s="144">
        <f t="shared" si="4"/>
        <v>38893.901519999999</v>
      </c>
      <c r="L30" s="145">
        <f t="shared" si="5"/>
        <v>0.3567009041439933</v>
      </c>
      <c r="M30" s="16"/>
      <c r="N30" s="9"/>
      <c r="O30" s="239"/>
    </row>
    <row r="31" spans="1:15" x14ac:dyDescent="0.2">
      <c r="A31" s="305"/>
      <c r="B31" s="307"/>
      <c r="C31" s="142">
        <v>31</v>
      </c>
      <c r="D31" s="142">
        <v>29517</v>
      </c>
      <c r="E31" s="143">
        <f t="shared" si="0"/>
        <v>2459.75</v>
      </c>
      <c r="F31" s="144">
        <f t="shared" si="6"/>
        <v>1779.42</v>
      </c>
      <c r="G31" s="144">
        <f t="shared" si="7"/>
        <v>245.55996000000002</v>
      </c>
      <c r="H31" s="144">
        <f t="shared" si="1"/>
        <v>2946.7195200000001</v>
      </c>
      <c r="I31" s="144">
        <f t="shared" si="2"/>
        <v>7615.3860000000004</v>
      </c>
      <c r="J31" s="144">
        <f t="shared" si="3"/>
        <v>32463.719519999999</v>
      </c>
      <c r="K31" s="144">
        <f t="shared" si="4"/>
        <v>40079.105519999997</v>
      </c>
      <c r="L31" s="145">
        <f t="shared" si="5"/>
        <v>0.35783126740522403</v>
      </c>
      <c r="M31" s="16"/>
      <c r="N31" s="9"/>
      <c r="O31" s="239"/>
    </row>
    <row r="32" spans="1:15" x14ac:dyDescent="0.2">
      <c r="A32" s="305"/>
      <c r="B32" s="307"/>
      <c r="C32" s="142">
        <v>32</v>
      </c>
      <c r="D32" s="142">
        <v>30324</v>
      </c>
      <c r="E32" s="143">
        <f t="shared" si="0"/>
        <v>2527</v>
      </c>
      <c r="F32" s="144">
        <f t="shared" si="6"/>
        <v>1846.67</v>
      </c>
      <c r="G32" s="144">
        <f t="shared" si="7"/>
        <v>254.84046000000004</v>
      </c>
      <c r="H32" s="144">
        <f t="shared" si="1"/>
        <v>3058.0855200000005</v>
      </c>
      <c r="I32" s="144">
        <f t="shared" si="2"/>
        <v>7823.5920000000006</v>
      </c>
      <c r="J32" s="144">
        <f t="shared" si="3"/>
        <v>33382.085520000001</v>
      </c>
      <c r="K32" s="144">
        <f t="shared" si="4"/>
        <v>41205.677519999997</v>
      </c>
      <c r="L32" s="145">
        <f t="shared" si="5"/>
        <v>0.35884703601108026</v>
      </c>
      <c r="M32" s="16"/>
      <c r="N32" s="9"/>
      <c r="O32" s="239"/>
    </row>
    <row r="33" spans="1:15" x14ac:dyDescent="0.2">
      <c r="A33" s="305"/>
      <c r="B33" s="307"/>
      <c r="C33" s="142">
        <v>33</v>
      </c>
      <c r="D33" s="142">
        <v>31170</v>
      </c>
      <c r="E33" s="143">
        <f t="shared" si="0"/>
        <v>2597.5</v>
      </c>
      <c r="F33" s="144">
        <f t="shared" si="6"/>
        <v>1917.17</v>
      </c>
      <c r="G33" s="144">
        <f t="shared" si="7"/>
        <v>264.56946000000005</v>
      </c>
      <c r="H33" s="144">
        <f t="shared" si="1"/>
        <v>3174.8335200000006</v>
      </c>
      <c r="I33" s="144">
        <f t="shared" si="2"/>
        <v>8041.8600000000006</v>
      </c>
      <c r="J33" s="144">
        <f t="shared" si="3"/>
        <v>34344.83352</v>
      </c>
      <c r="K33" s="144">
        <f t="shared" si="4"/>
        <v>42386.693520000001</v>
      </c>
      <c r="L33" s="145">
        <f t="shared" si="5"/>
        <v>0.35985542252165548</v>
      </c>
      <c r="M33" s="16"/>
      <c r="N33" s="9"/>
      <c r="O33" s="239"/>
    </row>
    <row r="34" spans="1:15" ht="13.5" thickBot="1" x14ac:dyDescent="0.25">
      <c r="A34" s="305"/>
      <c r="B34" s="307"/>
      <c r="C34" s="146">
        <v>34</v>
      </c>
      <c r="D34" s="146">
        <v>31998</v>
      </c>
      <c r="E34" s="151">
        <f t="shared" si="0"/>
        <v>2666.5</v>
      </c>
      <c r="F34" s="266">
        <f t="shared" si="6"/>
        <v>1986.17</v>
      </c>
      <c r="G34" s="266">
        <f t="shared" si="7"/>
        <v>274.09146000000004</v>
      </c>
      <c r="H34" s="149">
        <f t="shared" si="1"/>
        <v>3289.0975200000003</v>
      </c>
      <c r="I34" s="149">
        <f t="shared" si="2"/>
        <v>8255.4840000000004</v>
      </c>
      <c r="J34" s="149">
        <f t="shared" si="3"/>
        <v>35287.097520000003</v>
      </c>
      <c r="K34" s="149">
        <f t="shared" si="4"/>
        <v>43542.581520000007</v>
      </c>
      <c r="L34" s="152">
        <f t="shared" si="5"/>
        <v>0.36079072192012024</v>
      </c>
      <c r="M34" s="16"/>
      <c r="N34" s="9"/>
      <c r="O34" s="239"/>
    </row>
    <row r="35" spans="1:15" x14ac:dyDescent="0.2">
      <c r="A35" s="308" t="s">
        <v>116</v>
      </c>
      <c r="B35" s="307"/>
      <c r="C35" s="147">
        <v>35</v>
      </c>
      <c r="D35" s="142">
        <v>32628</v>
      </c>
      <c r="E35" s="143">
        <f t="shared" si="0"/>
        <v>2719</v>
      </c>
      <c r="F35" s="144">
        <f t="shared" si="6"/>
        <v>2038.67</v>
      </c>
      <c r="G35" s="144">
        <f t="shared" si="7"/>
        <v>281.33646000000005</v>
      </c>
      <c r="H35" s="148">
        <f t="shared" si="1"/>
        <v>3376.0375200000008</v>
      </c>
      <c r="I35" s="148">
        <f t="shared" si="2"/>
        <v>8418.0239999999994</v>
      </c>
      <c r="J35" s="144">
        <f t="shared" si="3"/>
        <v>36004.037519999998</v>
      </c>
      <c r="K35" s="144">
        <f t="shared" si="4"/>
        <v>44422.061519999996</v>
      </c>
      <c r="L35" s="145">
        <f t="shared" si="5"/>
        <v>0.36147056270687739</v>
      </c>
      <c r="M35" s="16"/>
      <c r="N35" s="9"/>
      <c r="O35" s="239"/>
    </row>
    <row r="36" spans="1:15" x14ac:dyDescent="0.2">
      <c r="A36" s="305"/>
      <c r="B36" s="307"/>
      <c r="C36" s="142">
        <v>36</v>
      </c>
      <c r="D36" s="142">
        <v>33444</v>
      </c>
      <c r="E36" s="143">
        <f t="shared" si="0"/>
        <v>2787</v>
      </c>
      <c r="F36" s="144">
        <f t="shared" si="6"/>
        <v>2106.67</v>
      </c>
      <c r="G36" s="144">
        <f t="shared" si="7"/>
        <v>290.72046000000006</v>
      </c>
      <c r="H36" s="144">
        <f t="shared" si="1"/>
        <v>3488.6455200000009</v>
      </c>
      <c r="I36" s="144">
        <f t="shared" si="2"/>
        <v>8628.5519999999997</v>
      </c>
      <c r="J36" s="144">
        <f t="shared" si="3"/>
        <v>36932.645519999998</v>
      </c>
      <c r="K36" s="144">
        <f t="shared" si="4"/>
        <v>45561.197520000002</v>
      </c>
      <c r="L36" s="145">
        <f t="shared" si="5"/>
        <v>0.36231304628632943</v>
      </c>
      <c r="M36" s="16"/>
      <c r="N36" s="9"/>
      <c r="O36" s="239"/>
    </row>
    <row r="37" spans="1:15" x14ac:dyDescent="0.2">
      <c r="A37" s="305"/>
      <c r="B37" s="307"/>
      <c r="C37" s="142">
        <v>37</v>
      </c>
      <c r="D37" s="142">
        <v>34338</v>
      </c>
      <c r="E37" s="143">
        <f t="shared" si="0"/>
        <v>2861.5</v>
      </c>
      <c r="F37" s="144">
        <f t="shared" si="6"/>
        <v>2181.17</v>
      </c>
      <c r="G37" s="144">
        <f t="shared" si="7"/>
        <v>301.00146000000001</v>
      </c>
      <c r="H37" s="144">
        <f t="shared" si="1"/>
        <v>3612.0175200000003</v>
      </c>
      <c r="I37" s="144">
        <f t="shared" si="2"/>
        <v>8859.2039999999997</v>
      </c>
      <c r="J37" s="144">
        <f t="shared" si="3"/>
        <v>37950.017520000001</v>
      </c>
      <c r="K37" s="144">
        <f t="shared" si="4"/>
        <v>46809.221519999999</v>
      </c>
      <c r="L37" s="145">
        <f t="shared" si="5"/>
        <v>0.36319009610344222</v>
      </c>
      <c r="M37" s="16"/>
      <c r="N37" s="9"/>
      <c r="O37" s="239"/>
    </row>
    <row r="38" spans="1:15" x14ac:dyDescent="0.2">
      <c r="A38" s="305"/>
      <c r="B38" s="307"/>
      <c r="C38" s="142">
        <v>38</v>
      </c>
      <c r="D38" s="142">
        <v>35286</v>
      </c>
      <c r="E38" s="143">
        <f t="shared" si="0"/>
        <v>2940.5</v>
      </c>
      <c r="F38" s="144">
        <f t="shared" si="6"/>
        <v>2260.17</v>
      </c>
      <c r="G38" s="144">
        <f t="shared" si="7"/>
        <v>311.90346000000005</v>
      </c>
      <c r="H38" s="144">
        <f t="shared" si="1"/>
        <v>3742.8415200000009</v>
      </c>
      <c r="I38" s="144">
        <f t="shared" ref="I38:I69" si="8">D38*$I$5</f>
        <v>9103.7880000000005</v>
      </c>
      <c r="J38" s="144">
        <f t="shared" ref="J38:J70" si="9">D38+H38</f>
        <v>39028.841520000002</v>
      </c>
      <c r="K38" s="144">
        <f t="shared" si="4"/>
        <v>48132.629520000002</v>
      </c>
      <c r="L38" s="145">
        <f t="shared" ref="L38:L69" si="10">(K38-D38)/D38</f>
        <v>0.36407157286175829</v>
      </c>
      <c r="M38" s="16"/>
      <c r="N38" s="9"/>
      <c r="O38" s="239"/>
    </row>
    <row r="39" spans="1:15" x14ac:dyDescent="0.2">
      <c r="A39" s="305"/>
      <c r="B39" s="307"/>
      <c r="C39" s="142">
        <v>39</v>
      </c>
      <c r="D39" s="142">
        <v>36372</v>
      </c>
      <c r="E39" s="143">
        <f t="shared" si="0"/>
        <v>3031</v>
      </c>
      <c r="F39" s="144">
        <f t="shared" si="6"/>
        <v>2350.67</v>
      </c>
      <c r="G39" s="144">
        <f t="shared" si="7"/>
        <v>324.39246000000003</v>
      </c>
      <c r="H39" s="144">
        <f t="shared" si="1"/>
        <v>3892.7095200000003</v>
      </c>
      <c r="I39" s="144">
        <f t="shared" si="8"/>
        <v>9383.9760000000006</v>
      </c>
      <c r="J39" s="144">
        <f t="shared" si="9"/>
        <v>40264.709520000004</v>
      </c>
      <c r="K39" s="144">
        <f t="shared" si="4"/>
        <v>49648.685520000006</v>
      </c>
      <c r="L39" s="145">
        <f t="shared" si="10"/>
        <v>0.3650248960739032</v>
      </c>
      <c r="M39" s="16"/>
      <c r="N39" s="9"/>
      <c r="O39" s="239"/>
    </row>
    <row r="40" spans="1:15" x14ac:dyDescent="0.2">
      <c r="A40" s="305"/>
      <c r="B40" s="307"/>
      <c r="C40" s="142">
        <v>40</v>
      </c>
      <c r="D40" s="142">
        <v>37293</v>
      </c>
      <c r="E40" s="143">
        <f t="shared" si="0"/>
        <v>3107.75</v>
      </c>
      <c r="F40" s="144">
        <f t="shared" si="6"/>
        <v>2427.42</v>
      </c>
      <c r="G40" s="144">
        <f t="shared" si="7"/>
        <v>334.98396000000002</v>
      </c>
      <c r="H40" s="144">
        <f t="shared" si="1"/>
        <v>4019.8075200000003</v>
      </c>
      <c r="I40" s="144">
        <f t="shared" si="8"/>
        <v>9621.594000000001</v>
      </c>
      <c r="J40" s="144">
        <f t="shared" si="9"/>
        <v>41312.807520000002</v>
      </c>
      <c r="K40" s="144">
        <f t="shared" si="4"/>
        <v>50934.401519999999</v>
      </c>
      <c r="L40" s="145">
        <f t="shared" si="10"/>
        <v>0.36578986726731555</v>
      </c>
      <c r="M40" s="16"/>
      <c r="N40" s="9"/>
      <c r="O40" s="239"/>
    </row>
    <row r="41" spans="1:15" x14ac:dyDescent="0.2">
      <c r="A41" s="305"/>
      <c r="B41" s="307"/>
      <c r="C41" s="142">
        <v>41</v>
      </c>
      <c r="D41" s="142">
        <v>38229</v>
      </c>
      <c r="E41" s="143">
        <f t="shared" si="0"/>
        <v>3185.75</v>
      </c>
      <c r="F41" s="144">
        <f t="shared" si="6"/>
        <v>2505.42</v>
      </c>
      <c r="G41" s="144">
        <f t="shared" si="7"/>
        <v>345.74796000000003</v>
      </c>
      <c r="H41" s="144">
        <f t="shared" si="1"/>
        <v>4148.97552</v>
      </c>
      <c r="I41" s="144">
        <f t="shared" si="8"/>
        <v>9863.0820000000003</v>
      </c>
      <c r="J41" s="144">
        <f t="shared" si="9"/>
        <v>42377.97552</v>
      </c>
      <c r="K41" s="144">
        <f t="shared" si="4"/>
        <v>52241.057520000002</v>
      </c>
      <c r="L41" s="145">
        <f t="shared" si="10"/>
        <v>0.36652953307698349</v>
      </c>
      <c r="M41" s="16"/>
      <c r="N41" s="9"/>
      <c r="O41" s="239"/>
    </row>
    <row r="42" spans="1:15" x14ac:dyDescent="0.2">
      <c r="A42" s="305"/>
      <c r="B42" s="307"/>
      <c r="C42" s="142">
        <v>42</v>
      </c>
      <c r="D42" s="142">
        <v>39147</v>
      </c>
      <c r="E42" s="143">
        <f t="shared" si="0"/>
        <v>3262.25</v>
      </c>
      <c r="F42" s="144">
        <f t="shared" si="6"/>
        <v>2581.92</v>
      </c>
      <c r="G42" s="144">
        <f t="shared" si="7"/>
        <v>356.30496000000005</v>
      </c>
      <c r="H42" s="144">
        <f t="shared" si="1"/>
        <v>4275.6595200000011</v>
      </c>
      <c r="I42" s="144">
        <f t="shared" si="8"/>
        <v>10099.925999999999</v>
      </c>
      <c r="J42" s="144">
        <f t="shared" si="9"/>
        <v>43422.659520000001</v>
      </c>
      <c r="K42" s="144">
        <f t="shared" si="4"/>
        <v>53522.585520000001</v>
      </c>
      <c r="L42" s="145">
        <f t="shared" si="10"/>
        <v>0.36722061767185227</v>
      </c>
      <c r="M42" s="16"/>
      <c r="N42" s="9"/>
      <c r="O42" s="239"/>
    </row>
    <row r="43" spans="1:15" x14ac:dyDescent="0.2">
      <c r="A43" s="305"/>
      <c r="B43" s="307"/>
      <c r="C43" s="142">
        <v>43</v>
      </c>
      <c r="D43" s="142">
        <v>40086</v>
      </c>
      <c r="E43" s="143">
        <f t="shared" si="0"/>
        <v>3340.5</v>
      </c>
      <c r="F43" s="144">
        <f t="shared" si="6"/>
        <v>2660.17</v>
      </c>
      <c r="G43" s="144">
        <f t="shared" si="7"/>
        <v>367.10346000000004</v>
      </c>
      <c r="H43" s="144">
        <f t="shared" si="1"/>
        <v>4405.2415200000005</v>
      </c>
      <c r="I43" s="144">
        <f t="shared" si="8"/>
        <v>10342.188</v>
      </c>
      <c r="J43" s="144">
        <f t="shared" si="9"/>
        <v>44491.241520000003</v>
      </c>
      <c r="K43" s="144">
        <f t="shared" si="4"/>
        <v>54833.429520000005</v>
      </c>
      <c r="L43" s="145">
        <f t="shared" si="10"/>
        <v>0.36789476425684792</v>
      </c>
      <c r="M43" s="16"/>
      <c r="N43" s="9"/>
      <c r="O43" s="239"/>
    </row>
    <row r="44" spans="1:15" x14ac:dyDescent="0.2">
      <c r="A44" s="305"/>
      <c r="B44" s="307"/>
      <c r="C44" s="142">
        <v>44</v>
      </c>
      <c r="D44" s="142">
        <v>41025</v>
      </c>
      <c r="E44" s="143">
        <f t="shared" si="0"/>
        <v>3418.75</v>
      </c>
      <c r="F44" s="144">
        <f t="shared" si="6"/>
        <v>2738.42</v>
      </c>
      <c r="G44" s="144">
        <f t="shared" si="7"/>
        <v>377.90196000000003</v>
      </c>
      <c r="H44" s="144">
        <f t="shared" si="1"/>
        <v>4534.8235199999999</v>
      </c>
      <c r="I44" s="144">
        <f t="shared" si="8"/>
        <v>10584.45</v>
      </c>
      <c r="J44" s="144">
        <f t="shared" si="9"/>
        <v>45559.823519999998</v>
      </c>
      <c r="K44" s="144">
        <f t="shared" si="4"/>
        <v>56144.273520000002</v>
      </c>
      <c r="L44" s="145">
        <f t="shared" si="10"/>
        <v>0.36853805045703847</v>
      </c>
      <c r="M44" s="16"/>
      <c r="N44" s="9"/>
      <c r="O44" s="239"/>
    </row>
    <row r="45" spans="1:15" x14ac:dyDescent="0.2">
      <c r="A45" s="305"/>
      <c r="B45" s="307"/>
      <c r="C45" s="142">
        <v>45</v>
      </c>
      <c r="D45" s="142">
        <v>41898</v>
      </c>
      <c r="E45" s="143">
        <f t="shared" si="0"/>
        <v>3491.5</v>
      </c>
      <c r="F45" s="144">
        <f t="shared" si="6"/>
        <v>2811.17</v>
      </c>
      <c r="G45" s="144">
        <f t="shared" si="7"/>
        <v>387.94146000000006</v>
      </c>
      <c r="H45" s="144">
        <f t="shared" si="1"/>
        <v>4655.297520000001</v>
      </c>
      <c r="I45" s="144">
        <f t="shared" si="8"/>
        <v>10809.684000000001</v>
      </c>
      <c r="J45" s="144">
        <f t="shared" si="9"/>
        <v>46553.29752</v>
      </c>
      <c r="K45" s="144">
        <f t="shared" si="4"/>
        <v>57362.981520000001</v>
      </c>
      <c r="L45" s="145">
        <f t="shared" si="10"/>
        <v>0.36911025633681799</v>
      </c>
      <c r="M45" s="16"/>
      <c r="N45" s="9"/>
      <c r="O45" s="239"/>
    </row>
    <row r="46" spans="1:15" x14ac:dyDescent="0.2">
      <c r="A46" s="305"/>
      <c r="B46" s="307"/>
      <c r="C46" s="142">
        <v>46</v>
      </c>
      <c r="D46" s="142">
        <v>42876</v>
      </c>
      <c r="E46" s="143">
        <f t="shared" si="0"/>
        <v>3573</v>
      </c>
      <c r="F46" s="144">
        <f t="shared" si="6"/>
        <v>2892.67</v>
      </c>
      <c r="G46" s="144">
        <f t="shared" si="7"/>
        <v>399.18846000000002</v>
      </c>
      <c r="H46" s="144">
        <f t="shared" si="1"/>
        <v>4790.26152</v>
      </c>
      <c r="I46" s="144">
        <f t="shared" si="8"/>
        <v>11062.008</v>
      </c>
      <c r="J46" s="144">
        <f t="shared" si="9"/>
        <v>47666.26152</v>
      </c>
      <c r="K46" s="144">
        <f t="shared" si="4"/>
        <v>58728.269520000002</v>
      </c>
      <c r="L46" s="145">
        <f t="shared" si="10"/>
        <v>0.36972361041141899</v>
      </c>
      <c r="M46" s="16"/>
      <c r="N46" s="9"/>
      <c r="O46" s="239"/>
    </row>
    <row r="47" spans="1:15" x14ac:dyDescent="0.2">
      <c r="A47" s="305"/>
      <c r="B47" s="307"/>
      <c r="C47" s="142">
        <v>47</v>
      </c>
      <c r="D47" s="142">
        <v>43815</v>
      </c>
      <c r="E47" s="143">
        <f t="shared" si="0"/>
        <v>3651.25</v>
      </c>
      <c r="F47" s="144">
        <f t="shared" si="6"/>
        <v>2970.92</v>
      </c>
      <c r="G47" s="144">
        <f t="shared" si="7"/>
        <v>409.98696000000007</v>
      </c>
      <c r="H47" s="144">
        <f t="shared" si="1"/>
        <v>4919.8435200000004</v>
      </c>
      <c r="I47" s="144">
        <f t="shared" si="8"/>
        <v>11304.27</v>
      </c>
      <c r="J47" s="144">
        <f t="shared" si="9"/>
        <v>48734.843520000002</v>
      </c>
      <c r="K47" s="144">
        <f t="shared" si="4"/>
        <v>60039.113519999999</v>
      </c>
      <c r="L47" s="145">
        <f t="shared" si="10"/>
        <v>0.37028674015748031</v>
      </c>
      <c r="M47" s="16"/>
      <c r="N47" s="9"/>
      <c r="O47" s="239"/>
    </row>
    <row r="48" spans="1:15" x14ac:dyDescent="0.2">
      <c r="A48" s="305"/>
      <c r="B48" s="307"/>
      <c r="C48" s="142">
        <v>48</v>
      </c>
      <c r="D48" s="142">
        <v>44751</v>
      </c>
      <c r="E48" s="143">
        <f t="shared" si="0"/>
        <v>3729.25</v>
      </c>
      <c r="F48" s="144">
        <f t="shared" si="6"/>
        <v>3048.92</v>
      </c>
      <c r="G48" s="144">
        <f t="shared" si="7"/>
        <v>420.75096000000002</v>
      </c>
      <c r="H48" s="144">
        <f t="shared" si="1"/>
        <v>5049.01152</v>
      </c>
      <c r="I48" s="144">
        <f t="shared" si="8"/>
        <v>11545.758</v>
      </c>
      <c r="J48" s="144">
        <f t="shared" si="9"/>
        <v>49800.01152</v>
      </c>
      <c r="K48" s="144">
        <f t="shared" si="4"/>
        <v>61345.769520000002</v>
      </c>
      <c r="L48" s="145">
        <f t="shared" si="10"/>
        <v>0.37082455185358992</v>
      </c>
      <c r="M48" s="16"/>
      <c r="N48" s="9"/>
      <c r="O48" s="239"/>
    </row>
    <row r="49" spans="1:15" ht="13.5" thickBot="1" x14ac:dyDescent="0.25">
      <c r="A49" s="306"/>
      <c r="B49" s="307"/>
      <c r="C49" s="146">
        <v>49</v>
      </c>
      <c r="D49" s="146">
        <v>45666</v>
      </c>
      <c r="E49" s="151">
        <f t="shared" si="0"/>
        <v>3805.5</v>
      </c>
      <c r="F49" s="266">
        <f t="shared" si="6"/>
        <v>3125.17</v>
      </c>
      <c r="G49" s="266">
        <f t="shared" si="7"/>
        <v>431.27346000000006</v>
      </c>
      <c r="H49" s="149">
        <f t="shared" si="1"/>
        <v>5175.2815200000005</v>
      </c>
      <c r="I49" s="149">
        <f t="shared" si="8"/>
        <v>11781.828</v>
      </c>
      <c r="J49" s="149">
        <f t="shared" si="9"/>
        <v>50841.281520000004</v>
      </c>
      <c r="K49" s="149">
        <f t="shared" si="4"/>
        <v>62623.109520000005</v>
      </c>
      <c r="L49" s="152">
        <f t="shared" si="10"/>
        <v>0.37132898699251093</v>
      </c>
      <c r="M49" s="16"/>
      <c r="N49" s="9"/>
      <c r="O49" s="239"/>
    </row>
    <row r="50" spans="1:15" x14ac:dyDescent="0.2">
      <c r="A50" s="294" t="s">
        <v>197</v>
      </c>
      <c r="B50" s="150"/>
      <c r="C50" s="143">
        <v>50</v>
      </c>
      <c r="D50" s="143">
        <v>46608</v>
      </c>
      <c r="E50" s="143">
        <f t="shared" si="0"/>
        <v>3884</v>
      </c>
      <c r="F50" s="144">
        <f t="shared" si="6"/>
        <v>3203.67</v>
      </c>
      <c r="G50" s="144">
        <f t="shared" si="7"/>
        <v>442.10646000000003</v>
      </c>
      <c r="H50" s="144">
        <f t="shared" si="1"/>
        <v>5305.2775200000005</v>
      </c>
      <c r="I50" s="144">
        <f t="shared" si="8"/>
        <v>12024.864</v>
      </c>
      <c r="J50" s="144">
        <f t="shared" si="9"/>
        <v>51913.277520000003</v>
      </c>
      <c r="K50" s="144">
        <f t="shared" si="4"/>
        <v>63938.141520000005</v>
      </c>
      <c r="L50" s="145">
        <f t="shared" si="10"/>
        <v>0.37182761585993829</v>
      </c>
      <c r="M50" s="16"/>
      <c r="N50" s="9"/>
      <c r="O50" s="239"/>
    </row>
    <row r="51" spans="1:15" x14ac:dyDescent="0.2">
      <c r="A51" s="295"/>
      <c r="B51" s="260"/>
      <c r="C51" s="143">
        <v>51</v>
      </c>
      <c r="D51" s="143">
        <v>47544</v>
      </c>
      <c r="E51" s="143">
        <f t="shared" si="0"/>
        <v>3962</v>
      </c>
      <c r="F51" s="144">
        <f t="shared" si="6"/>
        <v>3281.67</v>
      </c>
      <c r="G51" s="144">
        <f t="shared" si="7"/>
        <v>452.87046000000004</v>
      </c>
      <c r="H51" s="144">
        <f t="shared" si="1"/>
        <v>5434.4455200000002</v>
      </c>
      <c r="I51" s="144">
        <f t="shared" si="8"/>
        <v>12266.352000000001</v>
      </c>
      <c r="J51" s="144">
        <f t="shared" si="9"/>
        <v>52978.445520000001</v>
      </c>
      <c r="K51" s="144">
        <f t="shared" si="4"/>
        <v>65244.79752</v>
      </c>
      <c r="L51" s="145">
        <f t="shared" si="10"/>
        <v>0.37230349823321557</v>
      </c>
      <c r="M51" s="16"/>
      <c r="N51" s="9"/>
      <c r="O51" s="239"/>
    </row>
    <row r="52" spans="1:15" x14ac:dyDescent="0.2">
      <c r="A52" s="295"/>
      <c r="B52" s="260"/>
      <c r="C52" s="143">
        <v>52</v>
      </c>
      <c r="D52" s="143">
        <v>48489</v>
      </c>
      <c r="E52" s="143">
        <f t="shared" si="0"/>
        <v>4040.75</v>
      </c>
      <c r="F52" s="144">
        <f t="shared" si="6"/>
        <v>3360.42</v>
      </c>
      <c r="G52" s="144">
        <f t="shared" si="7"/>
        <v>463.73796000000004</v>
      </c>
      <c r="H52" s="144">
        <f t="shared" si="1"/>
        <v>5564.855520000001</v>
      </c>
      <c r="I52" s="144">
        <f t="shared" si="8"/>
        <v>12510.162</v>
      </c>
      <c r="J52" s="144">
        <f t="shared" si="9"/>
        <v>54053.855519999997</v>
      </c>
      <c r="K52" s="144">
        <f t="shared" si="4"/>
        <v>66564.017519999994</v>
      </c>
      <c r="L52" s="145">
        <f t="shared" si="10"/>
        <v>0.37276531831961873</v>
      </c>
      <c r="M52" s="16"/>
      <c r="N52" s="9"/>
      <c r="O52" s="239"/>
    </row>
    <row r="53" spans="1:15" x14ac:dyDescent="0.2">
      <c r="A53" s="295"/>
      <c r="B53" s="260"/>
      <c r="C53" s="143">
        <v>53</v>
      </c>
      <c r="D53" s="143">
        <v>49452</v>
      </c>
      <c r="E53" s="143">
        <f t="shared" si="0"/>
        <v>4121</v>
      </c>
      <c r="F53" s="144">
        <f t="shared" si="6"/>
        <v>3440.67</v>
      </c>
      <c r="G53" s="144">
        <f t="shared" si="7"/>
        <v>474.81246000000004</v>
      </c>
      <c r="H53" s="144">
        <f t="shared" si="1"/>
        <v>5697.7495200000003</v>
      </c>
      <c r="I53" s="144">
        <f t="shared" si="8"/>
        <v>12758.616</v>
      </c>
      <c r="J53" s="144">
        <f t="shared" si="9"/>
        <v>55149.749519999998</v>
      </c>
      <c r="K53" s="144">
        <f t="shared" si="4"/>
        <v>67908.365519999992</v>
      </c>
      <c r="L53" s="145">
        <f t="shared" si="10"/>
        <v>0.37321777723853417</v>
      </c>
      <c r="M53" s="16"/>
      <c r="N53" s="9"/>
      <c r="O53" s="239"/>
    </row>
    <row r="54" spans="1:15" x14ac:dyDescent="0.2">
      <c r="A54" s="295"/>
      <c r="B54" s="297" t="s">
        <v>198</v>
      </c>
      <c r="C54" s="143">
        <v>54</v>
      </c>
      <c r="D54" s="143">
        <v>50445</v>
      </c>
      <c r="E54" s="143">
        <f t="shared" si="0"/>
        <v>4203.75</v>
      </c>
      <c r="F54" s="144">
        <f t="shared" si="6"/>
        <v>3523.42</v>
      </c>
      <c r="G54" s="144">
        <f t="shared" si="7"/>
        <v>486.23196000000007</v>
      </c>
      <c r="H54" s="144">
        <f t="shared" si="1"/>
        <v>5834.7835200000009</v>
      </c>
      <c r="I54" s="144">
        <f t="shared" si="8"/>
        <v>13014.81</v>
      </c>
      <c r="J54" s="144">
        <f t="shared" si="9"/>
        <v>56279.783519999997</v>
      </c>
      <c r="K54" s="144">
        <f t="shared" si="4"/>
        <v>69294.593519999995</v>
      </c>
      <c r="L54" s="145">
        <f t="shared" si="10"/>
        <v>0.37366624085637812</v>
      </c>
      <c r="M54" s="16"/>
      <c r="N54" s="9"/>
      <c r="O54" s="239"/>
    </row>
    <row r="55" spans="1:15" x14ac:dyDescent="0.2">
      <c r="A55" s="295"/>
      <c r="B55" s="298"/>
      <c r="C55" s="143">
        <v>55</v>
      </c>
      <c r="D55" s="143">
        <v>51465</v>
      </c>
      <c r="E55" s="143">
        <f t="shared" si="0"/>
        <v>4288.75</v>
      </c>
      <c r="F55" s="144">
        <f t="shared" si="6"/>
        <v>3608.42</v>
      </c>
      <c r="G55" s="144">
        <f t="shared" si="7"/>
        <v>497.96196000000003</v>
      </c>
      <c r="H55" s="144">
        <f t="shared" si="1"/>
        <v>5975.5435200000002</v>
      </c>
      <c r="I55" s="144">
        <f t="shared" si="8"/>
        <v>13277.970000000001</v>
      </c>
      <c r="J55" s="144">
        <f t="shared" si="9"/>
        <v>57440.543519999999</v>
      </c>
      <c r="K55" s="144">
        <f t="shared" si="4"/>
        <v>70718.513520000008</v>
      </c>
      <c r="L55" s="145">
        <f t="shared" si="10"/>
        <v>0.3741088802098515</v>
      </c>
      <c r="M55" s="16"/>
      <c r="N55" s="9"/>
      <c r="O55" s="239"/>
    </row>
    <row r="56" spans="1:15" x14ac:dyDescent="0.2">
      <c r="A56" s="295"/>
      <c r="B56" s="298"/>
      <c r="C56" s="143">
        <v>56</v>
      </c>
      <c r="D56" s="143">
        <v>52476</v>
      </c>
      <c r="E56" s="143">
        <f t="shared" si="0"/>
        <v>4373</v>
      </c>
      <c r="F56" s="144">
        <f t="shared" si="6"/>
        <v>3692.67</v>
      </c>
      <c r="G56" s="144">
        <f t="shared" si="7"/>
        <v>509.58846000000005</v>
      </c>
      <c r="H56" s="144">
        <f t="shared" si="1"/>
        <v>6115.0615200000011</v>
      </c>
      <c r="I56" s="144">
        <f t="shared" si="8"/>
        <v>13538.808000000001</v>
      </c>
      <c r="J56" s="144">
        <f t="shared" si="9"/>
        <v>58591.061520000003</v>
      </c>
      <c r="K56" s="144">
        <f t="shared" si="4"/>
        <v>72129.869520000007</v>
      </c>
      <c r="L56" s="145">
        <f t="shared" si="10"/>
        <v>0.37453063343242637</v>
      </c>
      <c r="M56" s="16"/>
      <c r="N56" s="9"/>
      <c r="O56" s="239"/>
    </row>
    <row r="57" spans="1:15" x14ac:dyDescent="0.2">
      <c r="A57" s="295"/>
      <c r="B57" s="298"/>
      <c r="C57" s="143">
        <v>57</v>
      </c>
      <c r="D57" s="143">
        <v>53478</v>
      </c>
      <c r="E57" s="143">
        <f t="shared" si="0"/>
        <v>4456.5</v>
      </c>
      <c r="F57" s="144">
        <f t="shared" si="6"/>
        <v>3776.17</v>
      </c>
      <c r="G57" s="144">
        <f t="shared" si="7"/>
        <v>521.11146000000008</v>
      </c>
      <c r="H57" s="144">
        <f t="shared" si="1"/>
        <v>6253.3375200000009</v>
      </c>
      <c r="I57" s="144">
        <f t="shared" si="8"/>
        <v>13797.324000000001</v>
      </c>
      <c r="J57" s="144">
        <f t="shared" si="9"/>
        <v>59731.337520000001</v>
      </c>
      <c r="K57" s="144">
        <f t="shared" si="4"/>
        <v>73528.661519999994</v>
      </c>
      <c r="L57" s="145">
        <f t="shared" si="10"/>
        <v>0.37493289801413654</v>
      </c>
      <c r="M57" s="16"/>
      <c r="N57" s="9"/>
      <c r="O57" s="239"/>
    </row>
    <row r="58" spans="1:15" x14ac:dyDescent="0.2">
      <c r="A58" s="295"/>
      <c r="B58" s="298"/>
      <c r="C58" s="143">
        <v>58</v>
      </c>
      <c r="D58" s="143">
        <v>54480</v>
      </c>
      <c r="E58" s="143">
        <f t="shared" si="0"/>
        <v>4540</v>
      </c>
      <c r="F58" s="144">
        <f t="shared" si="6"/>
        <v>3859.67</v>
      </c>
      <c r="G58" s="144">
        <f t="shared" si="7"/>
        <v>532.6344600000001</v>
      </c>
      <c r="H58" s="144">
        <f t="shared" si="1"/>
        <v>6391.6135200000008</v>
      </c>
      <c r="I58" s="144">
        <f t="shared" si="8"/>
        <v>14055.84</v>
      </c>
      <c r="J58" s="144">
        <f t="shared" si="9"/>
        <v>60871.613519999999</v>
      </c>
      <c r="K58" s="144">
        <f t="shared" si="4"/>
        <v>74927.453519999995</v>
      </c>
      <c r="L58" s="145">
        <f t="shared" si="10"/>
        <v>0.37532036563876642</v>
      </c>
      <c r="M58" s="16"/>
      <c r="N58" s="9"/>
      <c r="O58" s="239"/>
    </row>
    <row r="59" spans="1:15" x14ac:dyDescent="0.2">
      <c r="A59" s="295"/>
      <c r="B59" s="298"/>
      <c r="C59" s="143">
        <v>59</v>
      </c>
      <c r="D59" s="143">
        <v>55494</v>
      </c>
      <c r="E59" s="143">
        <f t="shared" si="0"/>
        <v>4624.5</v>
      </c>
      <c r="F59" s="144">
        <f t="shared" si="6"/>
        <v>3944.17</v>
      </c>
      <c r="G59" s="144">
        <f t="shared" si="7"/>
        <v>544.29546000000005</v>
      </c>
      <c r="H59" s="144">
        <f t="shared" si="1"/>
        <v>6531.5455200000006</v>
      </c>
      <c r="I59" s="144">
        <f t="shared" si="8"/>
        <v>14317.452000000001</v>
      </c>
      <c r="J59" s="144">
        <f t="shared" si="9"/>
        <v>62025.54552</v>
      </c>
      <c r="K59" s="144">
        <f t="shared" si="4"/>
        <v>76342.997520000004</v>
      </c>
      <c r="L59" s="145">
        <f t="shared" si="10"/>
        <v>0.37569822899772959</v>
      </c>
      <c r="M59" s="16"/>
      <c r="N59" s="9"/>
      <c r="O59" s="239"/>
    </row>
    <row r="60" spans="1:15" x14ac:dyDescent="0.2">
      <c r="A60" s="295"/>
      <c r="B60" s="298"/>
      <c r="C60" s="143">
        <v>60</v>
      </c>
      <c r="D60" s="143">
        <v>56496</v>
      </c>
      <c r="E60" s="143">
        <f t="shared" si="0"/>
        <v>4708</v>
      </c>
      <c r="F60" s="144">
        <f t="shared" si="6"/>
        <v>4027.67</v>
      </c>
      <c r="G60" s="144">
        <f t="shared" si="7"/>
        <v>555.81846000000007</v>
      </c>
      <c r="H60" s="144">
        <f t="shared" si="1"/>
        <v>6669.8215200000013</v>
      </c>
      <c r="I60" s="144">
        <f t="shared" si="8"/>
        <v>14575.968000000001</v>
      </c>
      <c r="J60" s="144">
        <f t="shared" si="9"/>
        <v>63165.821519999998</v>
      </c>
      <c r="K60" s="144">
        <f t="shared" si="4"/>
        <v>77741.789519999991</v>
      </c>
      <c r="L60" s="145">
        <f t="shared" si="10"/>
        <v>0.37605829651656741</v>
      </c>
      <c r="M60" s="16"/>
      <c r="N60" s="9"/>
      <c r="O60" s="239"/>
    </row>
    <row r="61" spans="1:15" x14ac:dyDescent="0.2">
      <c r="A61" s="295"/>
      <c r="B61" s="298"/>
      <c r="C61" s="143">
        <v>61</v>
      </c>
      <c r="D61" s="143">
        <v>57501</v>
      </c>
      <c r="E61" s="143">
        <f t="shared" si="0"/>
        <v>4791.75</v>
      </c>
      <c r="F61" s="144">
        <f t="shared" si="6"/>
        <v>4111.42</v>
      </c>
      <c r="G61" s="144">
        <f t="shared" si="7"/>
        <v>567.37596000000008</v>
      </c>
      <c r="H61" s="144">
        <f t="shared" si="1"/>
        <v>6808.5115200000009</v>
      </c>
      <c r="I61" s="144">
        <f t="shared" si="8"/>
        <v>14835.258</v>
      </c>
      <c r="J61" s="144">
        <f t="shared" si="9"/>
        <v>64309.51152</v>
      </c>
      <c r="K61" s="144">
        <f t="shared" si="4"/>
        <v>79144.769520000002</v>
      </c>
      <c r="L61" s="145">
        <f t="shared" si="10"/>
        <v>0.37640683675066522</v>
      </c>
      <c r="M61" s="16"/>
      <c r="N61" s="9"/>
      <c r="O61" s="239"/>
    </row>
    <row r="62" spans="1:15" x14ac:dyDescent="0.2">
      <c r="A62" s="295"/>
      <c r="B62" s="298"/>
      <c r="C62" s="143">
        <v>62</v>
      </c>
      <c r="D62" s="143">
        <v>58515</v>
      </c>
      <c r="E62" s="143">
        <f t="shared" si="0"/>
        <v>4876.25</v>
      </c>
      <c r="F62" s="144">
        <f t="shared" si="6"/>
        <v>4195.92</v>
      </c>
      <c r="G62" s="144">
        <f t="shared" si="7"/>
        <v>579.03696000000002</v>
      </c>
      <c r="H62" s="144">
        <f t="shared" si="1"/>
        <v>6948.4435200000007</v>
      </c>
      <c r="I62" s="144">
        <f t="shared" si="8"/>
        <v>15096.87</v>
      </c>
      <c r="J62" s="144">
        <f t="shared" si="9"/>
        <v>65463.443520000001</v>
      </c>
      <c r="K62" s="144">
        <f t="shared" si="4"/>
        <v>80560.313519999996</v>
      </c>
      <c r="L62" s="145">
        <f t="shared" si="10"/>
        <v>0.3767463645219174</v>
      </c>
      <c r="M62" s="16"/>
      <c r="N62" s="9"/>
      <c r="O62" s="239"/>
    </row>
    <row r="63" spans="1:15" x14ac:dyDescent="0.2">
      <c r="A63" s="295"/>
      <c r="B63" s="298"/>
      <c r="C63" s="143">
        <v>63</v>
      </c>
      <c r="D63" s="143">
        <v>59523</v>
      </c>
      <c r="E63" s="143">
        <f t="shared" si="0"/>
        <v>4960.25</v>
      </c>
      <c r="F63" s="144">
        <f t="shared" si="6"/>
        <v>4279.92</v>
      </c>
      <c r="G63" s="144">
        <f t="shared" si="7"/>
        <v>590.62896000000001</v>
      </c>
      <c r="H63" s="144">
        <f t="shared" si="1"/>
        <v>7087.5475200000001</v>
      </c>
      <c r="I63" s="144">
        <f t="shared" si="8"/>
        <v>15356.934000000001</v>
      </c>
      <c r="J63" s="144">
        <f t="shared" si="9"/>
        <v>66610.547519999993</v>
      </c>
      <c r="K63" s="144">
        <f t="shared" si="4"/>
        <v>81967.481520000001</v>
      </c>
      <c r="L63" s="145">
        <f t="shared" si="10"/>
        <v>0.37707241772088101</v>
      </c>
      <c r="M63" s="16"/>
      <c r="N63" s="9"/>
      <c r="O63" s="239"/>
    </row>
    <row r="64" spans="1:15" x14ac:dyDescent="0.2">
      <c r="A64" s="295"/>
      <c r="B64" s="298"/>
      <c r="C64" s="143">
        <v>64</v>
      </c>
      <c r="D64" s="143">
        <v>60525</v>
      </c>
      <c r="E64" s="143">
        <f t="shared" si="0"/>
        <v>5043.75</v>
      </c>
      <c r="F64" s="144">
        <f t="shared" si="6"/>
        <v>4363.42</v>
      </c>
      <c r="G64" s="144">
        <f t="shared" si="7"/>
        <v>602.15196000000003</v>
      </c>
      <c r="H64" s="144">
        <f t="shared" si="1"/>
        <v>7225.8235199999999</v>
      </c>
      <c r="I64" s="144">
        <f t="shared" si="8"/>
        <v>15615.45</v>
      </c>
      <c r="J64" s="144">
        <f t="shared" si="9"/>
        <v>67750.823520000005</v>
      </c>
      <c r="K64" s="144">
        <f t="shared" si="4"/>
        <v>83366.273520000002</v>
      </c>
      <c r="L64" s="145">
        <f t="shared" si="10"/>
        <v>0.37738576654275097</v>
      </c>
      <c r="M64" s="16"/>
      <c r="N64" s="9"/>
      <c r="O64" s="239"/>
    </row>
    <row r="65" spans="1:15" x14ac:dyDescent="0.2">
      <c r="A65" s="295"/>
      <c r="B65" s="298"/>
      <c r="C65" s="143">
        <v>65</v>
      </c>
      <c r="D65" s="143">
        <v>61536</v>
      </c>
      <c r="E65" s="143">
        <f t="shared" si="0"/>
        <v>5128</v>
      </c>
      <c r="F65" s="144">
        <f t="shared" si="6"/>
        <v>4447.67</v>
      </c>
      <c r="G65" s="144">
        <f t="shared" si="7"/>
        <v>613.77846000000011</v>
      </c>
      <c r="H65" s="144">
        <f t="shared" si="1"/>
        <v>7365.3415200000018</v>
      </c>
      <c r="I65" s="144">
        <f t="shared" si="8"/>
        <v>15876.288</v>
      </c>
      <c r="J65" s="144">
        <f t="shared" si="9"/>
        <v>68901.341520000002</v>
      </c>
      <c r="K65" s="144">
        <f t="shared" si="4"/>
        <v>84777.629520000002</v>
      </c>
      <c r="L65" s="145">
        <f t="shared" si="10"/>
        <v>0.37769158736349456</v>
      </c>
      <c r="M65" s="16"/>
      <c r="N65" s="9"/>
      <c r="O65" s="239"/>
    </row>
    <row r="66" spans="1:15" x14ac:dyDescent="0.2">
      <c r="A66" s="295"/>
      <c r="B66" s="298"/>
      <c r="C66" s="143">
        <v>66</v>
      </c>
      <c r="D66" s="143">
        <v>62829</v>
      </c>
      <c r="E66" s="143">
        <f t="shared" si="0"/>
        <v>5235.75</v>
      </c>
      <c r="F66" s="144">
        <f t="shared" si="6"/>
        <v>4555.42</v>
      </c>
      <c r="G66" s="144">
        <f t="shared" si="7"/>
        <v>628.64796000000001</v>
      </c>
      <c r="H66" s="144">
        <f t="shared" si="1"/>
        <v>7543.7755200000001</v>
      </c>
      <c r="I66" s="144">
        <f t="shared" si="8"/>
        <v>16209.882</v>
      </c>
      <c r="J66" s="144">
        <f t="shared" si="9"/>
        <v>70372.775519999996</v>
      </c>
      <c r="K66" s="144">
        <f t="shared" si="4"/>
        <v>86582.657519999993</v>
      </c>
      <c r="L66" s="145">
        <f t="shared" si="10"/>
        <v>0.37806836842859176</v>
      </c>
      <c r="M66" s="16"/>
      <c r="N66" s="9"/>
      <c r="O66" s="239"/>
    </row>
    <row r="67" spans="1:15" x14ac:dyDescent="0.2">
      <c r="A67" s="295"/>
      <c r="B67" s="298"/>
      <c r="C67" s="143">
        <v>67</v>
      </c>
      <c r="D67" s="143">
        <v>64140</v>
      </c>
      <c r="E67" s="143">
        <f t="shared" si="0"/>
        <v>5345</v>
      </c>
      <c r="F67" s="144">
        <f t="shared" si="6"/>
        <v>4664.67</v>
      </c>
      <c r="G67" s="144">
        <f t="shared" si="7"/>
        <v>643.72446000000002</v>
      </c>
      <c r="H67" s="144">
        <f t="shared" si="1"/>
        <v>7724.6935200000007</v>
      </c>
      <c r="I67" s="144">
        <f t="shared" si="8"/>
        <v>16548.12</v>
      </c>
      <c r="J67" s="144">
        <f t="shared" si="9"/>
        <v>71864.693520000001</v>
      </c>
      <c r="K67" s="144">
        <f t="shared" si="4"/>
        <v>88412.813519999996</v>
      </c>
      <c r="L67" s="145">
        <f t="shared" si="10"/>
        <v>0.37843488493919547</v>
      </c>
      <c r="M67" s="16"/>
      <c r="N67" s="9"/>
      <c r="O67" s="239"/>
    </row>
    <row r="68" spans="1:15" x14ac:dyDescent="0.2">
      <c r="A68" s="295"/>
      <c r="B68" s="298"/>
      <c r="C68" s="143">
        <v>68</v>
      </c>
      <c r="D68" s="143">
        <v>65481</v>
      </c>
      <c r="E68" s="143">
        <f t="shared" si="0"/>
        <v>5456.75</v>
      </c>
      <c r="F68" s="144">
        <f t="shared" si="6"/>
        <v>4776.42</v>
      </c>
      <c r="G68" s="144">
        <f t="shared" si="7"/>
        <v>659.14596000000006</v>
      </c>
      <c r="H68" s="144">
        <f>G68*12</f>
        <v>7909.7515200000007</v>
      </c>
      <c r="I68" s="144">
        <f t="shared" si="8"/>
        <v>16894.098000000002</v>
      </c>
      <c r="J68" s="144">
        <f t="shared" si="9"/>
        <v>73390.751520000005</v>
      </c>
      <c r="K68" s="144">
        <f t="shared" si="4"/>
        <v>90284.849520000003</v>
      </c>
      <c r="L68" s="145">
        <f t="shared" si="10"/>
        <v>0.37879460484720762</v>
      </c>
      <c r="M68" s="16"/>
      <c r="N68" s="9"/>
      <c r="O68" s="239"/>
    </row>
    <row r="69" spans="1:15" x14ac:dyDescent="0.2">
      <c r="A69" s="295"/>
      <c r="B69" s="298"/>
      <c r="C69" s="143">
        <v>69</v>
      </c>
      <c r="D69" s="143">
        <v>66861</v>
      </c>
      <c r="E69" s="143">
        <f t="shared" si="0"/>
        <v>5571.75</v>
      </c>
      <c r="F69" s="144">
        <f t="shared" si="6"/>
        <v>4891.42</v>
      </c>
      <c r="G69" s="144">
        <f t="shared" si="7"/>
        <v>675.01596000000006</v>
      </c>
      <c r="H69" s="144">
        <f>G69*12</f>
        <v>8100.1915200000003</v>
      </c>
      <c r="I69" s="144">
        <f t="shared" si="8"/>
        <v>17250.137999999999</v>
      </c>
      <c r="J69" s="144">
        <f t="shared" si="9"/>
        <v>74961.191519999993</v>
      </c>
      <c r="K69" s="144">
        <f t="shared" si="4"/>
        <v>92211.329519999999</v>
      </c>
      <c r="L69" s="145">
        <f t="shared" si="10"/>
        <v>0.37914972136222908</v>
      </c>
      <c r="M69" s="16"/>
      <c r="N69" s="9"/>
      <c r="O69" s="239"/>
    </row>
    <row r="70" spans="1:15" ht="13.5" thickBot="1" x14ac:dyDescent="0.25">
      <c r="A70" s="296"/>
      <c r="B70" s="299"/>
      <c r="C70" s="153">
        <v>70</v>
      </c>
      <c r="D70" s="151">
        <v>68259</v>
      </c>
      <c r="E70" s="151">
        <f>D70/12</f>
        <v>5688.25</v>
      </c>
      <c r="F70" s="266">
        <f t="shared" si="6"/>
        <v>5007.92</v>
      </c>
      <c r="G70" s="266">
        <f t="shared" si="7"/>
        <v>691.09296000000006</v>
      </c>
      <c r="H70" s="149">
        <f>G70*12</f>
        <v>8293.1155200000012</v>
      </c>
      <c r="I70" s="149">
        <f t="shared" ref="I70" si="11">D70*$I$5</f>
        <v>17610.822</v>
      </c>
      <c r="J70" s="149">
        <f t="shared" si="9"/>
        <v>76552.115520000007</v>
      </c>
      <c r="K70" s="149">
        <f>I70+J70</f>
        <v>94162.937520000007</v>
      </c>
      <c r="L70" s="152">
        <f t="shared" ref="L70" si="12">(K70-D70)/D70</f>
        <v>0.37949482881378288</v>
      </c>
      <c r="M70" s="16"/>
      <c r="N70" s="9"/>
      <c r="O70" s="239"/>
    </row>
    <row r="71" spans="1:15" x14ac:dyDescent="0.2">
      <c r="A71" s="261"/>
      <c r="B71" s="261"/>
      <c r="C71" s="261"/>
      <c r="D71" s="261"/>
      <c r="E71" s="261"/>
      <c r="F71" s="16"/>
      <c r="G71" s="261"/>
      <c r="H71" s="261"/>
      <c r="I71" s="261"/>
      <c r="J71" s="261"/>
      <c r="K71" s="261"/>
      <c r="L71" s="261"/>
      <c r="M71" s="16"/>
      <c r="N71" s="240"/>
      <c r="O71" s="16"/>
    </row>
    <row r="72" spans="1:15" x14ac:dyDescent="0.2">
      <c r="A72" s="261"/>
      <c r="B72" s="261"/>
      <c r="C72" s="261"/>
      <c r="D72" s="261"/>
      <c r="E72" s="261"/>
      <c r="F72" s="16"/>
      <c r="G72" s="261"/>
      <c r="H72" s="261"/>
      <c r="I72" s="261"/>
      <c r="J72" s="261"/>
      <c r="K72" s="261"/>
      <c r="L72" s="261"/>
      <c r="M72" s="16"/>
      <c r="N72" s="240"/>
      <c r="O72" s="16"/>
    </row>
    <row r="73" spans="1:15" x14ac:dyDescent="0.2">
      <c r="A73" s="261"/>
      <c r="B73" s="261"/>
      <c r="C73" s="261"/>
      <c r="D73" s="261"/>
      <c r="E73" s="261"/>
      <c r="F73" s="16"/>
      <c r="G73" s="261"/>
      <c r="H73" s="261"/>
      <c r="I73" s="261"/>
      <c r="J73" s="261"/>
      <c r="K73" s="261"/>
      <c r="L73" s="261"/>
      <c r="M73" s="16"/>
      <c r="N73" s="240"/>
      <c r="O73" s="16"/>
    </row>
    <row r="74" spans="1:15" x14ac:dyDescent="0.2">
      <c r="A74" s="261"/>
      <c r="B74" s="261"/>
      <c r="C74" s="261"/>
      <c r="D74" s="261"/>
      <c r="E74" s="261"/>
      <c r="F74" s="16"/>
      <c r="G74" s="261"/>
      <c r="H74" s="261"/>
      <c r="I74" s="261"/>
      <c r="J74" s="261"/>
      <c r="K74" s="261"/>
      <c r="L74" s="261"/>
      <c r="M74" s="16"/>
      <c r="N74" s="240"/>
      <c r="O74" s="16"/>
    </row>
    <row r="75" spans="1:15" x14ac:dyDescent="0.2">
      <c r="A75" s="261"/>
      <c r="B75" s="261"/>
      <c r="C75" s="261"/>
      <c r="D75" s="261"/>
      <c r="E75" s="261"/>
      <c r="F75" s="16"/>
      <c r="G75" s="261"/>
      <c r="H75" s="261"/>
      <c r="I75" s="261"/>
      <c r="J75" s="261"/>
      <c r="K75" s="261"/>
      <c r="L75" s="261"/>
      <c r="M75" s="16"/>
      <c r="N75" s="240"/>
      <c r="O75" s="16"/>
    </row>
    <row r="76" spans="1:15" x14ac:dyDescent="0.2">
      <c r="A76" s="261"/>
      <c r="B76" s="261"/>
      <c r="C76" s="261"/>
      <c r="D76" s="261"/>
      <c r="E76" s="261"/>
      <c r="F76" s="16"/>
      <c r="G76" s="261"/>
      <c r="H76" s="261"/>
      <c r="I76" s="261"/>
      <c r="J76" s="261"/>
      <c r="K76" s="261"/>
      <c r="L76" s="261"/>
      <c r="M76" s="16"/>
      <c r="N76" s="240"/>
      <c r="O76" s="16"/>
    </row>
    <row r="77" spans="1:15" x14ac:dyDescent="0.2">
      <c r="A77" s="261"/>
      <c r="B77" s="261"/>
      <c r="C77" s="261"/>
      <c r="D77" s="261"/>
      <c r="E77" s="261"/>
      <c r="F77" s="16"/>
      <c r="G77" s="261"/>
      <c r="H77" s="261"/>
      <c r="I77" s="261"/>
      <c r="J77" s="261"/>
      <c r="K77" s="261"/>
      <c r="L77" s="261"/>
      <c r="M77" s="16"/>
      <c r="N77" s="240"/>
      <c r="O77" s="16"/>
    </row>
    <row r="78" spans="1:15" x14ac:dyDescent="0.2">
      <c r="A78" s="261"/>
      <c r="B78" s="261"/>
      <c r="C78" s="261"/>
      <c r="D78" s="261"/>
      <c r="E78" s="261"/>
      <c r="F78" s="16"/>
      <c r="G78" s="261"/>
      <c r="H78" s="261"/>
      <c r="I78" s="261"/>
      <c r="J78" s="261"/>
      <c r="K78" s="261"/>
      <c r="L78" s="261"/>
      <c r="M78" s="16"/>
      <c r="N78" s="240"/>
      <c r="O78" s="16"/>
    </row>
    <row r="79" spans="1:15" x14ac:dyDescent="0.2">
      <c r="A79" s="261"/>
      <c r="B79" s="261"/>
      <c r="C79" s="261"/>
      <c r="D79" s="261"/>
      <c r="E79" s="261"/>
      <c r="F79" s="16"/>
      <c r="G79" s="261"/>
      <c r="H79" s="261"/>
      <c r="I79" s="261"/>
      <c r="J79" s="261"/>
      <c r="K79" s="261"/>
      <c r="L79" s="261"/>
      <c r="M79" s="16"/>
      <c r="N79" s="240"/>
      <c r="O79" s="16"/>
    </row>
    <row r="80" spans="1:15" x14ac:dyDescent="0.2">
      <c r="A80" s="261"/>
      <c r="B80" s="261"/>
      <c r="C80" s="261"/>
      <c r="D80" s="261"/>
      <c r="E80" s="261"/>
      <c r="F80" s="16"/>
      <c r="G80" s="261"/>
      <c r="H80" s="261"/>
      <c r="I80" s="261"/>
      <c r="J80" s="261"/>
      <c r="K80" s="261"/>
      <c r="L80" s="261"/>
      <c r="M80" s="16"/>
      <c r="N80" s="240"/>
      <c r="O80" s="16"/>
    </row>
    <row r="81" spans="1:15" x14ac:dyDescent="0.2">
      <c r="A81" s="261"/>
      <c r="B81" s="261"/>
      <c r="C81" s="261"/>
      <c r="D81" s="261"/>
      <c r="E81" s="261"/>
      <c r="F81" s="16"/>
      <c r="G81" s="261"/>
      <c r="H81" s="261"/>
      <c r="I81" s="261"/>
      <c r="J81" s="261"/>
      <c r="K81" s="261"/>
      <c r="L81" s="261"/>
      <c r="M81" s="16"/>
      <c r="N81" s="240"/>
      <c r="O81" s="16"/>
    </row>
    <row r="82" spans="1:15" x14ac:dyDescent="0.2">
      <c r="A82" s="261"/>
      <c r="B82" s="261"/>
      <c r="C82" s="261"/>
      <c r="D82" s="261"/>
      <c r="E82" s="261"/>
      <c r="F82" s="16"/>
      <c r="G82" s="261"/>
      <c r="H82" s="261"/>
      <c r="I82" s="261"/>
      <c r="J82" s="261"/>
      <c r="K82" s="261"/>
      <c r="L82" s="261"/>
      <c r="M82" s="16"/>
      <c r="N82" s="240"/>
      <c r="O82" s="16"/>
    </row>
    <row r="83" spans="1:15" x14ac:dyDescent="0.2">
      <c r="A83" s="261"/>
      <c r="B83" s="261"/>
      <c r="C83" s="261"/>
      <c r="D83" s="261"/>
      <c r="E83" s="261"/>
      <c r="F83" s="16"/>
      <c r="G83" s="261"/>
      <c r="H83" s="261"/>
      <c r="I83" s="261"/>
      <c r="J83" s="261"/>
      <c r="K83" s="261"/>
      <c r="L83" s="261"/>
      <c r="M83" s="16"/>
      <c r="N83" s="240"/>
      <c r="O83" s="16"/>
    </row>
    <row r="84" spans="1:15" x14ac:dyDescent="0.2">
      <c r="A84" s="261"/>
      <c r="B84" s="261"/>
      <c r="C84" s="261"/>
      <c r="D84" s="261"/>
      <c r="E84" s="261"/>
      <c r="F84" s="16"/>
      <c r="G84" s="261"/>
      <c r="H84" s="261"/>
      <c r="I84" s="261"/>
      <c r="J84" s="261"/>
      <c r="K84" s="261"/>
      <c r="L84" s="261"/>
      <c r="M84" s="16"/>
      <c r="N84" s="240"/>
      <c r="O84" s="16"/>
    </row>
    <row r="85" spans="1:15" x14ac:dyDescent="0.2">
      <c r="A85" s="261"/>
      <c r="B85" s="261"/>
      <c r="C85" s="261"/>
      <c r="D85" s="261"/>
      <c r="E85" s="261"/>
      <c r="F85" s="16"/>
      <c r="G85" s="261"/>
      <c r="H85" s="261"/>
      <c r="I85" s="261"/>
      <c r="J85" s="261"/>
      <c r="K85" s="261"/>
      <c r="L85" s="261"/>
      <c r="M85" s="16"/>
      <c r="N85" s="240"/>
      <c r="O85" s="16"/>
    </row>
    <row r="86" spans="1:15" x14ac:dyDescent="0.2">
      <c r="A86" s="261"/>
      <c r="B86" s="261"/>
      <c r="C86" s="261"/>
      <c r="D86" s="261"/>
      <c r="E86" s="261"/>
      <c r="F86" s="16"/>
      <c r="G86" s="261"/>
      <c r="H86" s="261"/>
      <c r="I86" s="261"/>
      <c r="J86" s="261"/>
      <c r="K86" s="261"/>
      <c r="L86" s="261"/>
      <c r="M86" s="16"/>
      <c r="N86" s="240"/>
      <c r="O86" s="16"/>
    </row>
    <row r="87" spans="1:15" x14ac:dyDescent="0.2">
      <c r="A87" s="261"/>
      <c r="B87" s="261"/>
      <c r="C87" s="261"/>
      <c r="D87" s="261"/>
      <c r="E87" s="261"/>
      <c r="F87" s="16"/>
      <c r="G87" s="261"/>
      <c r="H87" s="261"/>
      <c r="I87" s="261"/>
      <c r="J87" s="261"/>
      <c r="K87" s="261"/>
      <c r="L87" s="261"/>
      <c r="M87" s="16"/>
      <c r="N87" s="240"/>
      <c r="O87" s="16"/>
    </row>
    <row r="88" spans="1:15" x14ac:dyDescent="0.2">
      <c r="A88" s="261"/>
      <c r="B88" s="261"/>
      <c r="C88" s="261"/>
      <c r="D88" s="261"/>
      <c r="E88" s="261"/>
      <c r="F88" s="16"/>
      <c r="G88" s="261"/>
      <c r="H88" s="261"/>
      <c r="I88" s="261"/>
      <c r="J88" s="261"/>
      <c r="K88" s="261"/>
      <c r="L88" s="261"/>
      <c r="M88" s="16"/>
      <c r="N88" s="240"/>
      <c r="O88" s="16"/>
    </row>
    <row r="89" spans="1:15" x14ac:dyDescent="0.2">
      <c r="A89" s="261"/>
      <c r="B89" s="261"/>
      <c r="C89" s="261"/>
      <c r="D89" s="261"/>
      <c r="E89" s="261"/>
      <c r="F89" s="16"/>
      <c r="G89" s="261"/>
      <c r="H89" s="261"/>
      <c r="I89" s="261"/>
      <c r="J89" s="261"/>
      <c r="K89" s="261"/>
      <c r="L89" s="261"/>
      <c r="M89" s="16"/>
      <c r="N89" s="240"/>
      <c r="O89" s="16"/>
    </row>
    <row r="90" spans="1:15" x14ac:dyDescent="0.2">
      <c r="A90" s="261"/>
      <c r="B90" s="261"/>
      <c r="C90" s="261"/>
      <c r="D90" s="261"/>
      <c r="E90" s="261"/>
      <c r="F90" s="16"/>
      <c r="G90" s="261"/>
      <c r="H90" s="261"/>
      <c r="I90" s="261"/>
      <c r="J90" s="261"/>
      <c r="K90" s="261"/>
      <c r="L90" s="261"/>
      <c r="M90" s="16"/>
      <c r="N90" s="240"/>
      <c r="O90" s="16"/>
    </row>
    <row r="91" spans="1:15" x14ac:dyDescent="0.2">
      <c r="A91" s="261"/>
      <c r="B91" s="261"/>
      <c r="C91" s="261"/>
      <c r="D91" s="261"/>
      <c r="E91" s="261"/>
      <c r="F91" s="16"/>
      <c r="G91" s="261"/>
      <c r="H91" s="261"/>
      <c r="I91" s="261"/>
      <c r="J91" s="261"/>
      <c r="K91" s="261"/>
      <c r="L91" s="261"/>
      <c r="M91" s="16"/>
      <c r="N91" s="240"/>
      <c r="O91" s="16"/>
    </row>
    <row r="92" spans="1:15" x14ac:dyDescent="0.2">
      <c r="A92" s="261"/>
      <c r="B92" s="261"/>
      <c r="C92" s="261"/>
      <c r="D92" s="261"/>
      <c r="E92" s="261"/>
      <c r="F92" s="16"/>
      <c r="G92" s="261"/>
      <c r="H92" s="261"/>
      <c r="I92" s="261"/>
      <c r="J92" s="261"/>
      <c r="K92" s="261"/>
      <c r="L92" s="261"/>
      <c r="M92" s="16"/>
      <c r="N92" s="240"/>
      <c r="O92" s="16"/>
    </row>
    <row r="93" spans="1:15" x14ac:dyDescent="0.2">
      <c r="A93" s="261"/>
      <c r="B93" s="261"/>
      <c r="C93" s="261"/>
      <c r="D93" s="261"/>
      <c r="E93" s="261"/>
      <c r="F93" s="16"/>
      <c r="G93" s="261"/>
      <c r="H93" s="261"/>
      <c r="I93" s="261"/>
      <c r="J93" s="261"/>
      <c r="K93" s="261"/>
      <c r="L93" s="261"/>
      <c r="M93" s="16"/>
      <c r="N93" s="240"/>
      <c r="O93" s="16"/>
    </row>
    <row r="94" spans="1:15" x14ac:dyDescent="0.2">
      <c r="A94" s="261"/>
      <c r="B94" s="261"/>
      <c r="C94" s="261"/>
      <c r="D94" s="261"/>
      <c r="E94" s="261"/>
      <c r="F94" s="16"/>
      <c r="G94" s="261"/>
      <c r="H94" s="261"/>
      <c r="I94" s="261"/>
      <c r="J94" s="261"/>
      <c r="K94" s="261"/>
      <c r="L94" s="261"/>
      <c r="M94" s="16"/>
      <c r="N94" s="240"/>
      <c r="O94" s="16"/>
    </row>
    <row r="95" spans="1:15" x14ac:dyDescent="0.2">
      <c r="A95" s="261"/>
      <c r="B95" s="261"/>
      <c r="C95" s="261"/>
      <c r="D95" s="261"/>
      <c r="E95" s="261"/>
      <c r="F95" s="16"/>
      <c r="G95" s="261"/>
      <c r="H95" s="261"/>
      <c r="I95" s="261"/>
      <c r="J95" s="261"/>
      <c r="K95" s="261"/>
      <c r="L95" s="261"/>
      <c r="M95" s="16"/>
      <c r="N95" s="240"/>
      <c r="O95" s="16"/>
    </row>
    <row r="96" spans="1:15" x14ac:dyDescent="0.2">
      <c r="A96" s="261"/>
      <c r="B96" s="261"/>
      <c r="C96" s="261"/>
      <c r="D96" s="261"/>
      <c r="E96" s="261"/>
      <c r="F96" s="16"/>
      <c r="G96" s="261"/>
      <c r="H96" s="261"/>
      <c r="I96" s="261"/>
      <c r="J96" s="261"/>
      <c r="K96" s="261"/>
      <c r="L96" s="261"/>
      <c r="M96" s="16"/>
      <c r="N96" s="240"/>
      <c r="O96" s="16"/>
    </row>
    <row r="97" spans="1:15" x14ac:dyDescent="0.2">
      <c r="A97" s="261"/>
      <c r="B97" s="261"/>
      <c r="C97" s="261"/>
      <c r="D97" s="261"/>
      <c r="E97" s="261"/>
      <c r="F97" s="16"/>
      <c r="G97" s="261"/>
      <c r="H97" s="261"/>
      <c r="I97" s="261"/>
      <c r="J97" s="261"/>
      <c r="K97" s="261"/>
      <c r="L97" s="261"/>
      <c r="M97" s="16"/>
      <c r="N97" s="240"/>
      <c r="O97" s="16"/>
    </row>
    <row r="98" spans="1:15" x14ac:dyDescent="0.2">
      <c r="A98" s="261"/>
      <c r="B98" s="261"/>
      <c r="C98" s="261"/>
      <c r="D98" s="261"/>
      <c r="E98" s="261"/>
      <c r="F98" s="16"/>
      <c r="G98" s="261"/>
      <c r="H98" s="261"/>
      <c r="I98" s="261"/>
      <c r="J98" s="261"/>
      <c r="K98" s="261"/>
      <c r="L98" s="261"/>
      <c r="M98" s="16"/>
      <c r="N98" s="240"/>
      <c r="O98" s="16"/>
    </row>
    <row r="99" spans="1:15" x14ac:dyDescent="0.2">
      <c r="A99" s="261"/>
      <c r="B99" s="261"/>
      <c r="C99" s="261"/>
      <c r="D99" s="261"/>
      <c r="E99" s="261"/>
      <c r="F99" s="16"/>
      <c r="G99" s="261"/>
      <c r="H99" s="261"/>
      <c r="I99" s="261"/>
      <c r="J99" s="261"/>
      <c r="K99" s="261"/>
      <c r="L99" s="261"/>
      <c r="M99" s="16"/>
      <c r="N99" s="240"/>
      <c r="O99" s="16"/>
    </row>
    <row r="100" spans="1:15" x14ac:dyDescent="0.2">
      <c r="A100" s="261"/>
      <c r="B100" s="261"/>
      <c r="C100" s="261"/>
      <c r="D100" s="261"/>
      <c r="E100" s="261"/>
      <c r="F100" s="16"/>
      <c r="G100" s="261"/>
      <c r="H100" s="261"/>
      <c r="I100" s="261"/>
      <c r="J100" s="261"/>
      <c r="K100" s="261"/>
      <c r="L100" s="261"/>
      <c r="M100" s="16"/>
      <c r="N100" s="240"/>
      <c r="O100" s="16"/>
    </row>
    <row r="101" spans="1:15" x14ac:dyDescent="0.2">
      <c r="A101" s="261"/>
      <c r="B101" s="261"/>
      <c r="C101" s="261"/>
      <c r="D101" s="261"/>
      <c r="E101" s="261"/>
      <c r="F101" s="16"/>
      <c r="G101" s="261"/>
      <c r="H101" s="261"/>
      <c r="I101" s="261"/>
      <c r="J101" s="261"/>
      <c r="K101" s="261"/>
      <c r="L101" s="261"/>
      <c r="M101" s="16"/>
      <c r="N101" s="240"/>
      <c r="O101" s="16"/>
    </row>
    <row r="102" spans="1:15" x14ac:dyDescent="0.2">
      <c r="A102" s="261"/>
      <c r="B102" s="261"/>
      <c r="C102" s="261"/>
      <c r="D102" s="261"/>
      <c r="E102" s="261"/>
      <c r="F102" s="16"/>
      <c r="G102" s="261"/>
      <c r="H102" s="261"/>
      <c r="I102" s="261"/>
      <c r="J102" s="261"/>
      <c r="K102" s="261"/>
      <c r="L102" s="261"/>
      <c r="M102" s="16"/>
      <c r="N102" s="240"/>
      <c r="O102" s="16"/>
    </row>
    <row r="103" spans="1:15" x14ac:dyDescent="0.2">
      <c r="A103" s="261"/>
      <c r="B103" s="261"/>
      <c r="C103" s="261"/>
      <c r="D103" s="261"/>
      <c r="E103" s="261"/>
      <c r="F103" s="16"/>
      <c r="G103" s="261"/>
      <c r="H103" s="261"/>
      <c r="I103" s="261"/>
      <c r="J103" s="261"/>
      <c r="K103" s="261"/>
      <c r="L103" s="261"/>
      <c r="M103" s="16"/>
      <c r="N103" s="240"/>
      <c r="O103" s="16"/>
    </row>
    <row r="104" spans="1:15" x14ac:dyDescent="0.2">
      <c r="A104" s="261"/>
      <c r="B104" s="261"/>
      <c r="C104" s="261"/>
      <c r="D104" s="261"/>
      <c r="E104" s="261"/>
      <c r="F104" s="16"/>
      <c r="G104" s="261"/>
      <c r="H104" s="261"/>
      <c r="I104" s="261"/>
      <c r="J104" s="261"/>
      <c r="K104" s="261"/>
      <c r="L104" s="261"/>
      <c r="M104" s="16"/>
      <c r="N104" s="240"/>
      <c r="O104" s="16"/>
    </row>
    <row r="105" spans="1:15" x14ac:dyDescent="0.2">
      <c r="A105" s="261"/>
      <c r="B105" s="261"/>
      <c r="C105" s="261"/>
      <c r="D105" s="261"/>
      <c r="E105" s="261"/>
      <c r="F105" s="16"/>
      <c r="G105" s="261"/>
      <c r="H105" s="261"/>
      <c r="I105" s="261"/>
      <c r="J105" s="261"/>
      <c r="K105" s="261"/>
      <c r="L105" s="261"/>
      <c r="M105" s="16"/>
      <c r="N105" s="240"/>
      <c r="O105" s="16"/>
    </row>
    <row r="106" spans="1:15" x14ac:dyDescent="0.2">
      <c r="A106" s="261"/>
      <c r="B106" s="261"/>
      <c r="C106" s="261"/>
      <c r="D106" s="261"/>
      <c r="E106" s="261"/>
      <c r="F106" s="16"/>
      <c r="G106" s="261"/>
      <c r="H106" s="261"/>
      <c r="I106" s="261"/>
      <c r="J106" s="261"/>
      <c r="K106" s="261"/>
      <c r="L106" s="261"/>
      <c r="M106" s="16"/>
      <c r="N106" s="240"/>
      <c r="O106" s="16"/>
    </row>
    <row r="107" spans="1:15" x14ac:dyDescent="0.2">
      <c r="A107" s="261"/>
      <c r="B107" s="261"/>
      <c r="C107" s="261"/>
      <c r="D107" s="261"/>
      <c r="E107" s="261"/>
      <c r="F107" s="16"/>
      <c r="G107" s="261"/>
      <c r="H107" s="261"/>
      <c r="I107" s="261"/>
      <c r="J107" s="261"/>
      <c r="K107" s="261"/>
      <c r="L107" s="261"/>
      <c r="M107" s="16"/>
      <c r="N107" s="240"/>
      <c r="O107" s="16"/>
    </row>
    <row r="108" spans="1:15" x14ac:dyDescent="0.2">
      <c r="A108" s="261"/>
      <c r="B108" s="261"/>
      <c r="C108" s="261"/>
      <c r="D108" s="261"/>
      <c r="E108" s="261"/>
      <c r="F108" s="16"/>
      <c r="G108" s="261"/>
      <c r="H108" s="261"/>
      <c r="I108" s="261"/>
      <c r="J108" s="261"/>
      <c r="K108" s="261"/>
      <c r="L108" s="261"/>
      <c r="M108" s="16"/>
      <c r="N108" s="240"/>
      <c r="O108" s="16"/>
    </row>
    <row r="109" spans="1:15" x14ac:dyDescent="0.2">
      <c r="A109" s="261"/>
      <c r="B109" s="261"/>
      <c r="C109" s="261"/>
      <c r="D109" s="261"/>
      <c r="E109" s="261"/>
      <c r="F109" s="16"/>
      <c r="G109" s="261"/>
      <c r="H109" s="261"/>
      <c r="I109" s="261"/>
      <c r="J109" s="261"/>
      <c r="K109" s="261"/>
      <c r="L109" s="261"/>
      <c r="M109" s="16"/>
      <c r="N109" s="240"/>
      <c r="O109" s="16"/>
    </row>
    <row r="110" spans="1:15" x14ac:dyDescent="0.2">
      <c r="A110" s="261"/>
      <c r="B110" s="261"/>
      <c r="C110" s="261"/>
      <c r="D110" s="261"/>
      <c r="E110" s="261"/>
      <c r="F110" s="16"/>
      <c r="G110" s="261"/>
      <c r="H110" s="261"/>
      <c r="I110" s="261"/>
      <c r="J110" s="261"/>
      <c r="K110" s="261"/>
      <c r="L110" s="261"/>
      <c r="M110" s="16"/>
      <c r="N110" s="240"/>
      <c r="O110" s="16"/>
    </row>
    <row r="111" spans="1:15" x14ac:dyDescent="0.2">
      <c r="A111" s="261"/>
      <c r="B111" s="261"/>
      <c r="C111" s="261"/>
      <c r="D111" s="261"/>
      <c r="E111" s="261"/>
      <c r="F111" s="16"/>
      <c r="G111" s="261"/>
      <c r="H111" s="261"/>
      <c r="I111" s="261"/>
      <c r="J111" s="261"/>
      <c r="K111" s="261"/>
      <c r="L111" s="261"/>
      <c r="M111" s="16"/>
      <c r="N111" s="240"/>
      <c r="O111" s="16"/>
    </row>
    <row r="112" spans="1:15" x14ac:dyDescent="0.2">
      <c r="A112" s="261"/>
      <c r="B112" s="261"/>
      <c r="C112" s="261"/>
      <c r="D112" s="261"/>
      <c r="E112" s="261"/>
      <c r="F112" s="16"/>
      <c r="G112" s="261"/>
      <c r="H112" s="261"/>
      <c r="I112" s="261"/>
      <c r="J112" s="261"/>
      <c r="K112" s="261"/>
      <c r="L112" s="261"/>
      <c r="M112" s="16"/>
      <c r="N112" s="240"/>
      <c r="O112" s="16"/>
    </row>
    <row r="113" spans="1:15" x14ac:dyDescent="0.2">
      <c r="A113" s="261"/>
      <c r="B113" s="261"/>
      <c r="C113" s="261"/>
      <c r="D113" s="261"/>
      <c r="E113" s="261"/>
      <c r="F113" s="16"/>
      <c r="G113" s="261"/>
      <c r="H113" s="261"/>
      <c r="I113" s="261"/>
      <c r="J113" s="261"/>
      <c r="K113" s="261"/>
      <c r="L113" s="261"/>
      <c r="M113" s="16"/>
      <c r="N113" s="240"/>
      <c r="O113" s="16"/>
    </row>
    <row r="114" spans="1:15" x14ac:dyDescent="0.2">
      <c r="A114" s="261"/>
      <c r="B114" s="261"/>
      <c r="C114" s="261"/>
      <c r="D114" s="261"/>
      <c r="E114" s="261"/>
      <c r="F114" s="16"/>
      <c r="G114" s="261"/>
      <c r="H114" s="261"/>
      <c r="I114" s="261"/>
      <c r="J114" s="261"/>
      <c r="K114" s="261"/>
      <c r="L114" s="261"/>
      <c r="M114" s="16"/>
      <c r="N114" s="240"/>
      <c r="O114" s="16"/>
    </row>
    <row r="115" spans="1:15" x14ac:dyDescent="0.2">
      <c r="A115" s="261"/>
      <c r="B115" s="261"/>
      <c r="C115" s="261"/>
      <c r="D115" s="261"/>
      <c r="E115" s="261"/>
      <c r="F115" s="16"/>
      <c r="G115" s="261"/>
      <c r="H115" s="261"/>
      <c r="I115" s="261"/>
      <c r="J115" s="261"/>
      <c r="K115" s="261"/>
      <c r="L115" s="261"/>
      <c r="M115" s="16"/>
      <c r="N115" s="240"/>
      <c r="O115" s="16"/>
    </row>
    <row r="116" spans="1:15" x14ac:dyDescent="0.2">
      <c r="A116" s="261"/>
      <c r="B116" s="261"/>
      <c r="C116" s="261"/>
      <c r="D116" s="261"/>
      <c r="E116" s="261"/>
      <c r="F116" s="16"/>
      <c r="G116" s="261"/>
      <c r="H116" s="261"/>
      <c r="I116" s="261"/>
      <c r="J116" s="261"/>
      <c r="K116" s="261"/>
      <c r="L116" s="261"/>
      <c r="M116" s="16"/>
      <c r="N116" s="240"/>
      <c r="O116" s="16"/>
    </row>
    <row r="117" spans="1:15" x14ac:dyDescent="0.2">
      <c r="A117" s="261"/>
      <c r="B117" s="261"/>
      <c r="C117" s="261"/>
      <c r="D117" s="261"/>
      <c r="E117" s="261"/>
      <c r="F117" s="16"/>
      <c r="G117" s="261"/>
      <c r="H117" s="261"/>
      <c r="I117" s="261"/>
      <c r="J117" s="261"/>
      <c r="K117" s="261"/>
      <c r="L117" s="261"/>
      <c r="M117" s="16"/>
      <c r="N117" s="240"/>
      <c r="O117" s="16"/>
    </row>
    <row r="118" spans="1:15" x14ac:dyDescent="0.2">
      <c r="A118" s="261"/>
      <c r="B118" s="261"/>
      <c r="C118" s="261"/>
      <c r="D118" s="261"/>
      <c r="E118" s="261"/>
      <c r="F118" s="16"/>
      <c r="G118" s="261"/>
      <c r="H118" s="261"/>
      <c r="I118" s="261"/>
      <c r="J118" s="261"/>
      <c r="K118" s="261"/>
      <c r="L118" s="261"/>
      <c r="M118" s="16"/>
      <c r="N118" s="240"/>
      <c r="O118" s="16"/>
    </row>
    <row r="119" spans="1:15" x14ac:dyDescent="0.2">
      <c r="A119" s="261"/>
      <c r="B119" s="261"/>
      <c r="C119" s="261"/>
      <c r="D119" s="261"/>
      <c r="E119" s="261"/>
      <c r="F119" s="16"/>
      <c r="G119" s="261"/>
      <c r="H119" s="261"/>
      <c r="I119" s="261"/>
      <c r="J119" s="261"/>
      <c r="K119" s="261"/>
      <c r="L119" s="261"/>
      <c r="M119" s="16"/>
      <c r="N119" s="240"/>
      <c r="O119" s="16"/>
    </row>
    <row r="120" spans="1:15" x14ac:dyDescent="0.2">
      <c r="A120" s="261"/>
      <c r="B120" s="261"/>
      <c r="C120" s="261"/>
      <c r="D120" s="261"/>
      <c r="E120" s="261"/>
      <c r="F120" s="16"/>
      <c r="G120" s="261"/>
      <c r="H120" s="261"/>
      <c r="I120" s="261"/>
      <c r="J120" s="261"/>
      <c r="K120" s="261"/>
      <c r="L120" s="261"/>
      <c r="M120" s="16"/>
      <c r="N120" s="240"/>
      <c r="O120" s="16"/>
    </row>
    <row r="121" spans="1:15" x14ac:dyDescent="0.2">
      <c r="A121" s="261"/>
      <c r="B121" s="261"/>
      <c r="C121" s="261"/>
      <c r="D121" s="261"/>
      <c r="E121" s="261"/>
      <c r="F121" s="16"/>
      <c r="G121" s="261"/>
      <c r="H121" s="261"/>
      <c r="I121" s="261"/>
      <c r="J121" s="261"/>
      <c r="K121" s="261"/>
      <c r="L121" s="261"/>
      <c r="M121" s="16"/>
      <c r="N121" s="240"/>
      <c r="O121" s="16"/>
    </row>
    <row r="122" spans="1:15" x14ac:dyDescent="0.2">
      <c r="A122" s="261"/>
      <c r="B122" s="261"/>
      <c r="C122" s="261"/>
      <c r="D122" s="261"/>
      <c r="E122" s="261"/>
      <c r="F122" s="16"/>
      <c r="G122" s="261"/>
      <c r="H122" s="261"/>
      <c r="I122" s="261"/>
      <c r="J122" s="261"/>
      <c r="K122" s="261"/>
      <c r="L122" s="261"/>
      <c r="M122" s="16"/>
      <c r="N122" s="240"/>
      <c r="O122" s="16"/>
    </row>
    <row r="123" spans="1:15" x14ac:dyDescent="0.2">
      <c r="A123" s="261"/>
      <c r="B123" s="261"/>
      <c r="C123" s="261"/>
      <c r="D123" s="261"/>
      <c r="E123" s="261"/>
      <c r="F123" s="16"/>
      <c r="G123" s="261"/>
      <c r="H123" s="261"/>
      <c r="I123" s="261"/>
      <c r="J123" s="261"/>
      <c r="K123" s="261"/>
      <c r="L123" s="261"/>
      <c r="M123" s="16"/>
      <c r="N123" s="240"/>
      <c r="O123" s="16"/>
    </row>
    <row r="124" spans="1:15" x14ac:dyDescent="0.2">
      <c r="A124" s="261"/>
      <c r="B124" s="261"/>
      <c r="C124" s="261"/>
      <c r="D124" s="261"/>
      <c r="E124" s="261"/>
      <c r="F124" s="16"/>
      <c r="G124" s="261"/>
      <c r="H124" s="261"/>
      <c r="I124" s="261"/>
      <c r="J124" s="261"/>
      <c r="K124" s="261"/>
      <c r="L124" s="261"/>
      <c r="M124" s="16"/>
      <c r="N124" s="240"/>
      <c r="O124" s="16"/>
    </row>
    <row r="125" spans="1:15" x14ac:dyDescent="0.2">
      <c r="A125" s="261"/>
      <c r="B125" s="261"/>
      <c r="C125" s="261"/>
      <c r="D125" s="261"/>
      <c r="E125" s="261"/>
      <c r="F125" s="16"/>
      <c r="G125" s="261"/>
      <c r="H125" s="261"/>
      <c r="I125" s="261"/>
      <c r="J125" s="261"/>
      <c r="K125" s="261"/>
      <c r="L125" s="261"/>
      <c r="M125" s="16"/>
      <c r="N125" s="240"/>
      <c r="O125" s="16"/>
    </row>
    <row r="126" spans="1:15" x14ac:dyDescent="0.2">
      <c r="A126" s="261"/>
      <c r="B126" s="261"/>
      <c r="C126" s="261"/>
      <c r="D126" s="261"/>
      <c r="E126" s="261"/>
      <c r="F126" s="16"/>
      <c r="G126" s="261"/>
      <c r="H126" s="261"/>
      <c r="I126" s="261"/>
      <c r="J126" s="261"/>
      <c r="K126" s="261"/>
      <c r="L126" s="261"/>
      <c r="M126" s="16"/>
      <c r="N126" s="240"/>
      <c r="O126" s="16"/>
    </row>
    <row r="127" spans="1:15" x14ac:dyDescent="0.2">
      <c r="A127" s="261"/>
      <c r="B127" s="261"/>
      <c r="C127" s="261"/>
      <c r="D127" s="261"/>
      <c r="E127" s="261"/>
      <c r="F127" s="16"/>
      <c r="G127" s="261"/>
      <c r="H127" s="261"/>
      <c r="I127" s="261"/>
      <c r="J127" s="261"/>
      <c r="K127" s="261"/>
      <c r="L127" s="261"/>
      <c r="M127" s="16"/>
      <c r="N127" s="240"/>
      <c r="O127" s="16"/>
    </row>
    <row r="128" spans="1:15" x14ac:dyDescent="0.2">
      <c r="A128" s="261"/>
      <c r="B128" s="261"/>
      <c r="C128" s="261"/>
      <c r="D128" s="261"/>
      <c r="E128" s="261"/>
      <c r="F128" s="16"/>
      <c r="G128" s="261"/>
      <c r="H128" s="261"/>
      <c r="I128" s="261"/>
      <c r="J128" s="261"/>
      <c r="K128" s="261"/>
      <c r="L128" s="261"/>
      <c r="M128" s="16"/>
      <c r="N128" s="240"/>
      <c r="O128" s="16"/>
    </row>
    <row r="129" spans="1:15" x14ac:dyDescent="0.2">
      <c r="A129" s="261"/>
      <c r="B129" s="261"/>
      <c r="C129" s="261"/>
      <c r="D129" s="261"/>
      <c r="E129" s="261"/>
      <c r="F129" s="16"/>
      <c r="G129" s="261"/>
      <c r="H129" s="261"/>
      <c r="I129" s="261"/>
      <c r="J129" s="261"/>
      <c r="K129" s="261"/>
      <c r="L129" s="261"/>
      <c r="M129" s="16"/>
      <c r="N129" s="240"/>
      <c r="O129" s="16"/>
    </row>
    <row r="130" spans="1:15" x14ac:dyDescent="0.2">
      <c r="A130" s="261"/>
      <c r="B130" s="261"/>
      <c r="C130" s="261"/>
      <c r="D130" s="261"/>
      <c r="E130" s="261"/>
      <c r="F130" s="16"/>
      <c r="G130" s="261"/>
      <c r="H130" s="261"/>
      <c r="I130" s="261"/>
      <c r="J130" s="261"/>
      <c r="K130" s="261"/>
      <c r="L130" s="261"/>
      <c r="M130" s="16"/>
      <c r="N130" s="240"/>
      <c r="O130" s="16"/>
    </row>
    <row r="131" spans="1:15" x14ac:dyDescent="0.2">
      <c r="A131" s="261"/>
      <c r="B131" s="261"/>
      <c r="C131" s="261"/>
      <c r="D131" s="261"/>
      <c r="E131" s="261"/>
      <c r="F131" s="16"/>
      <c r="G131" s="261"/>
      <c r="H131" s="261"/>
      <c r="I131" s="261"/>
      <c r="J131" s="261"/>
      <c r="K131" s="261"/>
      <c r="L131" s="261"/>
      <c r="M131" s="16"/>
      <c r="N131" s="240"/>
      <c r="O131" s="16"/>
    </row>
    <row r="132" spans="1:15" x14ac:dyDescent="0.2">
      <c r="A132" s="261"/>
      <c r="B132" s="261"/>
      <c r="C132" s="261"/>
      <c r="D132" s="261"/>
      <c r="E132" s="261"/>
      <c r="F132" s="16"/>
      <c r="G132" s="261"/>
      <c r="H132" s="261"/>
      <c r="I132" s="261"/>
      <c r="J132" s="261"/>
      <c r="K132" s="261"/>
      <c r="L132" s="261"/>
      <c r="M132" s="16"/>
      <c r="N132" s="240"/>
      <c r="O132" s="16"/>
    </row>
    <row r="133" spans="1:15" x14ac:dyDescent="0.2">
      <c r="A133" s="261"/>
      <c r="B133" s="261"/>
      <c r="C133" s="261"/>
      <c r="D133" s="261"/>
      <c r="E133" s="261"/>
      <c r="F133" s="16"/>
      <c r="G133" s="261"/>
      <c r="H133" s="261"/>
      <c r="I133" s="261"/>
      <c r="J133" s="261"/>
      <c r="K133" s="261"/>
      <c r="L133" s="261"/>
      <c r="M133" s="16"/>
      <c r="N133" s="240"/>
      <c r="O133" s="16"/>
    </row>
  </sheetData>
  <mergeCells count="9">
    <mergeCell ref="A50:A70"/>
    <mergeCell ref="B54:B70"/>
    <mergeCell ref="A1:K1"/>
    <mergeCell ref="A4:B4"/>
    <mergeCell ref="A5:B5"/>
    <mergeCell ref="A6:A21"/>
    <mergeCell ref="B6:B49"/>
    <mergeCell ref="A22:A34"/>
    <mergeCell ref="A35:A49"/>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22"/>
  </sheetPr>
  <dimension ref="A1:M54"/>
  <sheetViews>
    <sheetView showRowColHeaders="0" zoomScaleNormal="100" workbookViewId="0">
      <selection activeCell="J22" sqref="J22"/>
    </sheetView>
  </sheetViews>
  <sheetFormatPr defaultRowHeight="12.75" x14ac:dyDescent="0.2"/>
  <cols>
    <col min="1" max="1" width="10.5703125" customWidth="1"/>
    <col min="2" max="2" width="9.7109375" customWidth="1"/>
    <col min="4" max="4" width="22.7109375" customWidth="1"/>
    <col min="5" max="5" width="18.140625" customWidth="1"/>
    <col min="6" max="6" width="18.28515625" customWidth="1"/>
  </cols>
  <sheetData>
    <row r="1" spans="1:13" ht="15.75" x14ac:dyDescent="0.25">
      <c r="A1" s="317" t="s">
        <v>146</v>
      </c>
      <c r="B1" s="317"/>
      <c r="C1" s="317"/>
      <c r="D1" s="317"/>
      <c r="E1" s="317"/>
      <c r="L1" s="119">
        <v>1.01</v>
      </c>
    </row>
    <row r="2" spans="1:13" ht="15.75" x14ac:dyDescent="0.25">
      <c r="A2" s="62"/>
    </row>
    <row r="3" spans="1:13" ht="33" customHeight="1" x14ac:dyDescent="0.2">
      <c r="A3" s="311" t="s">
        <v>169</v>
      </c>
      <c r="B3" s="311"/>
      <c r="C3" s="311"/>
      <c r="D3" s="311"/>
      <c r="E3" s="311"/>
      <c r="F3" s="311"/>
      <c r="G3" s="311"/>
      <c r="H3" s="311"/>
      <c r="I3" s="311"/>
      <c r="J3" s="311"/>
      <c r="K3" s="95"/>
      <c r="L3" s="95"/>
      <c r="M3" s="95"/>
    </row>
    <row r="4" spans="1:13" ht="15" x14ac:dyDescent="0.2">
      <c r="A4" s="64"/>
    </row>
    <row r="5" spans="1:13" ht="15.75" x14ac:dyDescent="0.25">
      <c r="A5" s="63" t="s">
        <v>147</v>
      </c>
    </row>
    <row r="6" spans="1:13" ht="65.25" customHeight="1" x14ac:dyDescent="0.2">
      <c r="A6" s="311" t="s">
        <v>178</v>
      </c>
      <c r="B6" s="311"/>
      <c r="C6" s="311"/>
      <c r="D6" s="311"/>
      <c r="E6" s="311"/>
      <c r="F6" s="311"/>
      <c r="G6" s="311"/>
      <c r="H6" s="311"/>
      <c r="I6" s="311"/>
      <c r="J6" s="311"/>
      <c r="K6" s="95"/>
      <c r="L6" s="95"/>
      <c r="M6" s="95"/>
    </row>
    <row r="7" spans="1:13" ht="15" x14ac:dyDescent="0.2">
      <c r="A7" s="64"/>
    </row>
    <row r="8" spans="1:13" ht="15" x14ac:dyDescent="0.2">
      <c r="A8" s="316" t="s">
        <v>148</v>
      </c>
      <c r="B8" s="316"/>
      <c r="C8" s="316"/>
    </row>
    <row r="9" spans="1:13" ht="15" x14ac:dyDescent="0.2">
      <c r="A9" s="316" t="s">
        <v>179</v>
      </c>
      <c r="B9" s="316"/>
      <c r="C9" s="316"/>
      <c r="D9" s="316"/>
      <c r="E9" s="316"/>
      <c r="F9" s="316"/>
    </row>
    <row r="10" spans="1:13" ht="29.25" customHeight="1" x14ac:dyDescent="0.2">
      <c r="A10" s="311" t="s">
        <v>176</v>
      </c>
      <c r="B10" s="311"/>
      <c r="C10" s="311"/>
      <c r="D10" s="311"/>
      <c r="E10" s="311"/>
      <c r="F10" s="311"/>
      <c r="G10" s="311"/>
      <c r="H10" s="311"/>
      <c r="I10" s="311"/>
      <c r="J10" s="311"/>
      <c r="K10" s="95"/>
      <c r="L10" s="95"/>
      <c r="M10" s="95"/>
    </row>
    <row r="11" spans="1:13" ht="15" x14ac:dyDescent="0.2">
      <c r="A11" s="316" t="s">
        <v>149</v>
      </c>
      <c r="B11" s="316"/>
      <c r="C11" s="316"/>
      <c r="D11" s="316"/>
      <c r="E11" s="316"/>
      <c r="F11" s="316"/>
      <c r="G11" s="316"/>
      <c r="H11" s="316"/>
      <c r="I11" s="316"/>
      <c r="J11" s="316"/>
      <c r="K11" s="96"/>
      <c r="L11" s="96"/>
      <c r="M11" s="96"/>
    </row>
    <row r="12" spans="1:13" ht="15" x14ac:dyDescent="0.2">
      <c r="A12" s="316" t="s">
        <v>150</v>
      </c>
      <c r="B12" s="316"/>
      <c r="C12" s="316"/>
      <c r="D12" s="316"/>
      <c r="E12" s="316"/>
      <c r="F12" s="316"/>
      <c r="G12" s="316"/>
      <c r="H12" s="316"/>
      <c r="I12" s="316"/>
      <c r="J12" s="316"/>
      <c r="K12" s="96"/>
      <c r="L12" s="96"/>
      <c r="M12" s="96"/>
    </row>
    <row r="13" spans="1:13" ht="15" x14ac:dyDescent="0.2">
      <c r="A13" s="89"/>
    </row>
    <row r="14" spans="1:13" ht="30.75" customHeight="1" x14ac:dyDescent="0.2">
      <c r="A14" s="311" t="s">
        <v>180</v>
      </c>
      <c r="B14" s="311"/>
      <c r="C14" s="311"/>
      <c r="D14" s="311"/>
      <c r="E14" s="311"/>
      <c r="F14" s="311"/>
      <c r="G14" s="311"/>
      <c r="H14" s="311"/>
      <c r="I14" s="311"/>
      <c r="J14" s="311"/>
      <c r="K14" s="95"/>
      <c r="L14" s="95"/>
      <c r="M14" s="95"/>
    </row>
    <row r="15" spans="1:13" ht="30.75" customHeight="1" thickBot="1" x14ac:dyDescent="0.25">
      <c r="A15" s="72"/>
      <c r="B15" s="72"/>
      <c r="C15" s="72"/>
      <c r="D15" s="72"/>
      <c r="E15" s="72"/>
      <c r="F15" s="72"/>
      <c r="G15" s="72"/>
      <c r="H15" s="72"/>
      <c r="I15" s="72"/>
      <c r="J15" s="72"/>
      <c r="K15" s="95"/>
      <c r="L15" s="95"/>
      <c r="M15" s="95"/>
    </row>
    <row r="16" spans="1:13" ht="16.5" thickBot="1" x14ac:dyDescent="0.3">
      <c r="A16" s="314">
        <v>1</v>
      </c>
      <c r="B16" s="315"/>
      <c r="C16" s="115"/>
      <c r="D16" s="114">
        <v>2</v>
      </c>
      <c r="E16" s="117">
        <v>3</v>
      </c>
      <c r="F16" s="117">
        <v>4</v>
      </c>
    </row>
    <row r="17" spans="1:10" ht="32.25" customHeight="1" thickBot="1" x14ac:dyDescent="0.25">
      <c r="A17" s="312" t="s">
        <v>174</v>
      </c>
      <c r="B17" s="313"/>
      <c r="C17" s="98" t="s">
        <v>175</v>
      </c>
      <c r="D17" s="99"/>
      <c r="E17" s="99"/>
      <c r="F17" s="116"/>
    </row>
    <row r="18" spans="1:10" ht="16.5" thickBot="1" x14ac:dyDescent="0.25">
      <c r="A18" s="90"/>
      <c r="B18" s="91"/>
      <c r="C18" s="98"/>
      <c r="D18" s="99" t="s">
        <v>151</v>
      </c>
      <c r="E18" s="106" t="s">
        <v>152</v>
      </c>
      <c r="F18" s="107" t="s">
        <v>153</v>
      </c>
    </row>
    <row r="19" spans="1:10" ht="30.75" customHeight="1" x14ac:dyDescent="0.2">
      <c r="A19" s="320" t="s">
        <v>154</v>
      </c>
      <c r="B19" s="320" t="s">
        <v>155</v>
      </c>
      <c r="C19" s="322" t="s">
        <v>154</v>
      </c>
      <c r="D19" s="100" t="s">
        <v>156</v>
      </c>
      <c r="E19" s="309" t="s">
        <v>158</v>
      </c>
      <c r="F19" s="318" t="s">
        <v>159</v>
      </c>
    </row>
    <row r="20" spans="1:10" ht="33" customHeight="1" thickBot="1" x14ac:dyDescent="0.25">
      <c r="A20" s="321"/>
      <c r="B20" s="321"/>
      <c r="C20" s="323"/>
      <c r="D20" s="101" t="s">
        <v>157</v>
      </c>
      <c r="E20" s="310"/>
      <c r="F20" s="319"/>
    </row>
    <row r="21" spans="1:10" ht="15.75" thickBot="1" x14ac:dyDescent="0.25">
      <c r="A21" s="92">
        <v>17</v>
      </c>
      <c r="B21" s="93">
        <v>18399</v>
      </c>
      <c r="C21" s="102">
        <v>25</v>
      </c>
      <c r="D21" s="105">
        <f>21983*L1</f>
        <v>22202.83</v>
      </c>
      <c r="E21" s="105">
        <f>21805*L1</f>
        <v>22023.05</v>
      </c>
      <c r="F21" s="105">
        <f>21760*L1</f>
        <v>21977.599999999999</v>
      </c>
    </row>
    <row r="22" spans="1:10" ht="15.75" thickBot="1" x14ac:dyDescent="0.25">
      <c r="A22" s="92">
        <v>18</v>
      </c>
      <c r="B22" s="93">
        <v>18729</v>
      </c>
      <c r="C22" s="102">
        <v>26</v>
      </c>
      <c r="D22" s="105">
        <f>22638*L1</f>
        <v>22864.38</v>
      </c>
      <c r="E22" s="105">
        <f>22455*L1</f>
        <v>22679.55</v>
      </c>
      <c r="F22" s="105">
        <f>22409*L1</f>
        <v>22633.09</v>
      </c>
    </row>
    <row r="23" spans="1:10" ht="15.75" thickBot="1" x14ac:dyDescent="0.25">
      <c r="A23" s="92">
        <v>19</v>
      </c>
      <c r="B23" s="93">
        <v>19368</v>
      </c>
      <c r="C23" s="102">
        <v>27</v>
      </c>
      <c r="D23" s="105">
        <f>23337*L1</f>
        <v>23570.37</v>
      </c>
      <c r="E23" s="105">
        <f>23148*L1</f>
        <v>23379.48</v>
      </c>
      <c r="F23" s="105">
        <f>23101*L1</f>
        <v>23332.01</v>
      </c>
    </row>
    <row r="24" spans="1:10" ht="15.75" thickBot="1" x14ac:dyDescent="0.25">
      <c r="A24" s="92">
        <v>20</v>
      </c>
      <c r="B24" s="93">
        <v>20004</v>
      </c>
      <c r="C24" s="102">
        <v>28</v>
      </c>
      <c r="D24" s="105">
        <f>24041*L1</f>
        <v>24281.41</v>
      </c>
      <c r="E24" s="105">
        <f>23846*L1</f>
        <v>24084.46</v>
      </c>
      <c r="F24" s="105">
        <f>23797*L1</f>
        <v>24034.97</v>
      </c>
    </row>
    <row r="25" spans="1:10" ht="16.5" thickBot="1" x14ac:dyDescent="0.25">
      <c r="A25" s="92">
        <v>21</v>
      </c>
      <c r="B25" s="93">
        <v>20670</v>
      </c>
      <c r="C25" s="102"/>
      <c r="D25" s="103"/>
      <c r="E25" s="102"/>
      <c r="F25" s="104"/>
    </row>
    <row r="26" spans="1:10" ht="15" x14ac:dyDescent="0.2">
      <c r="A26" s="64"/>
    </row>
    <row r="27" spans="1:10" ht="15.75" x14ac:dyDescent="0.25">
      <c r="A27" s="63" t="s">
        <v>160</v>
      </c>
    </row>
    <row r="28" spans="1:10" ht="15.75" x14ac:dyDescent="0.25">
      <c r="A28" s="63"/>
    </row>
    <row r="29" spans="1:10" ht="60" customHeight="1" x14ac:dyDescent="0.2">
      <c r="A29" s="311" t="s">
        <v>181</v>
      </c>
      <c r="B29" s="311"/>
      <c r="C29" s="311"/>
      <c r="D29" s="311"/>
      <c r="E29" s="311"/>
      <c r="F29" s="311"/>
      <c r="G29" s="311"/>
      <c r="H29" s="311"/>
      <c r="I29" s="311"/>
      <c r="J29" s="311"/>
    </row>
    <row r="30" spans="1:10" ht="15" x14ac:dyDescent="0.2">
      <c r="A30" s="64"/>
    </row>
    <row r="31" spans="1:10" ht="30.75" customHeight="1" x14ac:dyDescent="0.2">
      <c r="A31" s="311" t="s">
        <v>170</v>
      </c>
      <c r="B31" s="311"/>
      <c r="C31" s="311"/>
      <c r="D31" s="311"/>
      <c r="E31" s="311"/>
      <c r="F31" s="311"/>
      <c r="G31" s="311"/>
      <c r="H31" s="311"/>
      <c r="I31" s="311"/>
      <c r="J31" s="311"/>
    </row>
    <row r="32" spans="1:10" ht="15" x14ac:dyDescent="0.2">
      <c r="A32" s="64"/>
    </row>
    <row r="33" spans="1:10" ht="15" x14ac:dyDescent="0.2">
      <c r="A33" s="316" t="s">
        <v>171</v>
      </c>
      <c r="B33" s="316"/>
      <c r="C33" s="316"/>
      <c r="D33" s="316"/>
      <c r="E33" s="316"/>
    </row>
    <row r="34" spans="1:10" ht="15" x14ac:dyDescent="0.2">
      <c r="A34" s="64"/>
    </row>
    <row r="35" spans="1:10" ht="32.25" customHeight="1" x14ac:dyDescent="0.2">
      <c r="A35" s="311" t="s">
        <v>161</v>
      </c>
      <c r="B35" s="311"/>
      <c r="C35" s="311"/>
      <c r="D35" s="311"/>
      <c r="E35" s="311"/>
      <c r="F35" s="311"/>
      <c r="G35" s="311"/>
      <c r="H35" s="311"/>
      <c r="I35" s="311"/>
      <c r="J35" s="311"/>
    </row>
    <row r="36" spans="1:10" ht="15" x14ac:dyDescent="0.2">
      <c r="A36" s="64"/>
    </row>
    <row r="37" spans="1:10" ht="15.75" x14ac:dyDescent="0.25">
      <c r="A37" s="63" t="s">
        <v>162</v>
      </c>
    </row>
    <row r="38" spans="1:10" ht="15.75" x14ac:dyDescent="0.25">
      <c r="A38" s="63"/>
    </row>
    <row r="39" spans="1:10" ht="47.25" customHeight="1" x14ac:dyDescent="0.2">
      <c r="A39" s="311" t="s">
        <v>172</v>
      </c>
      <c r="B39" s="311"/>
      <c r="C39" s="311"/>
      <c r="D39" s="311"/>
      <c r="E39" s="311"/>
      <c r="F39" s="311"/>
      <c r="G39" s="311"/>
      <c r="H39" s="311"/>
      <c r="I39" s="311"/>
      <c r="J39" s="311"/>
    </row>
    <row r="40" spans="1:10" ht="15" x14ac:dyDescent="0.2">
      <c r="A40" s="64"/>
    </row>
    <row r="41" spans="1:10" ht="15.75" x14ac:dyDescent="0.25">
      <c r="A41" s="63" t="s">
        <v>163</v>
      </c>
    </row>
    <row r="42" spans="1:10" ht="15.75" x14ac:dyDescent="0.25">
      <c r="A42" s="63"/>
    </row>
    <row r="43" spans="1:10" ht="60.75" customHeight="1" x14ac:dyDescent="0.2">
      <c r="A43" s="311" t="s">
        <v>164</v>
      </c>
      <c r="B43" s="311"/>
      <c r="C43" s="311"/>
      <c r="D43" s="311"/>
      <c r="E43" s="311"/>
      <c r="F43" s="311"/>
      <c r="G43" s="311"/>
      <c r="H43" s="311"/>
      <c r="I43" s="311"/>
      <c r="J43" s="311"/>
    </row>
    <row r="44" spans="1:10" ht="15" x14ac:dyDescent="0.2">
      <c r="A44" s="64"/>
    </row>
    <row r="45" spans="1:10" ht="15.75" x14ac:dyDescent="0.25">
      <c r="A45" s="63" t="s">
        <v>165</v>
      </c>
    </row>
    <row r="46" spans="1:10" ht="15" x14ac:dyDescent="0.2">
      <c r="A46" s="64"/>
    </row>
    <row r="47" spans="1:10" ht="45" customHeight="1" x14ac:dyDescent="0.2">
      <c r="A47" s="311" t="s">
        <v>166</v>
      </c>
      <c r="B47" s="311"/>
      <c r="C47" s="311"/>
      <c r="D47" s="311"/>
      <c r="E47" s="311"/>
      <c r="F47" s="311"/>
      <c r="G47" s="311"/>
      <c r="H47" s="311"/>
      <c r="I47" s="311"/>
      <c r="J47" s="311"/>
    </row>
    <row r="48" spans="1:10" ht="15" x14ac:dyDescent="0.2">
      <c r="A48" s="64"/>
    </row>
    <row r="49" spans="1:10" ht="30" customHeight="1" x14ac:dyDescent="0.2">
      <c r="A49" s="311" t="s">
        <v>173</v>
      </c>
      <c r="B49" s="311"/>
      <c r="C49" s="311"/>
      <c r="D49" s="311"/>
      <c r="E49" s="311"/>
      <c r="F49" s="311"/>
      <c r="G49" s="311"/>
      <c r="H49" s="311"/>
      <c r="I49" s="311"/>
      <c r="J49" s="311"/>
    </row>
    <row r="50" spans="1:10" ht="15" x14ac:dyDescent="0.2">
      <c r="A50" s="64"/>
    </row>
    <row r="51" spans="1:10" ht="15" x14ac:dyDescent="0.2">
      <c r="A51" s="64"/>
    </row>
    <row r="52" spans="1:10" ht="15" x14ac:dyDescent="0.2">
      <c r="A52" s="64"/>
    </row>
    <row r="53" spans="1:10" ht="15" x14ac:dyDescent="0.2">
      <c r="A53" s="64"/>
    </row>
    <row r="54" spans="1:10" ht="15" x14ac:dyDescent="0.2">
      <c r="A54" s="94"/>
    </row>
  </sheetData>
  <mergeCells count="24">
    <mergeCell ref="A49:J49"/>
    <mergeCell ref="A1:E1"/>
    <mergeCell ref="A35:J35"/>
    <mergeCell ref="A39:J39"/>
    <mergeCell ref="A43:J43"/>
    <mergeCell ref="A47:J47"/>
    <mergeCell ref="A3:J3"/>
    <mergeCell ref="A29:J29"/>
    <mergeCell ref="F19:F20"/>
    <mergeCell ref="A8:C8"/>
    <mergeCell ref="A33:E33"/>
    <mergeCell ref="A11:J11"/>
    <mergeCell ref="A12:J12"/>
    <mergeCell ref="A19:A20"/>
    <mergeCell ref="B19:B20"/>
    <mergeCell ref="C19:C20"/>
    <mergeCell ref="E19:E20"/>
    <mergeCell ref="A31:J31"/>
    <mergeCell ref="A6:J6"/>
    <mergeCell ref="A10:J10"/>
    <mergeCell ref="A17:B17"/>
    <mergeCell ref="A16:B16"/>
    <mergeCell ref="A14:J14"/>
    <mergeCell ref="A9:F9"/>
  </mergeCells>
  <phoneticPr fontId="4" type="noConversion"/>
  <pageMargins left="0.75" right="0.75" top="1" bottom="1" header="0.5" footer="0.5"/>
  <pageSetup paperSize="9" scale="61"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rgb="FFFFFF00"/>
    <pageSetUpPr fitToPage="1"/>
  </sheetPr>
  <dimension ref="A1:H93"/>
  <sheetViews>
    <sheetView topLeftCell="B1" zoomScaleNormal="100" workbookViewId="0">
      <selection activeCell="K19" sqref="K19"/>
    </sheetView>
  </sheetViews>
  <sheetFormatPr defaultRowHeight="12.75" x14ac:dyDescent="0.2"/>
  <cols>
    <col min="1" max="1" width="10.28515625" hidden="1" customWidth="1"/>
    <col min="2" max="2" width="25.7109375" style="10" customWidth="1"/>
    <col min="3" max="3" width="15" style="4" customWidth="1"/>
    <col min="4" max="4" width="17.140625" style="10" customWidth="1"/>
    <col min="5" max="5" width="25.42578125" style="4" customWidth="1"/>
    <col min="7" max="7" width="16" customWidth="1"/>
    <col min="8" max="8" width="9.28515625" bestFit="1" customWidth="1"/>
  </cols>
  <sheetData>
    <row r="1" spans="1:8" s="185" customFormat="1" ht="18" x14ac:dyDescent="0.25">
      <c r="A1" s="257"/>
      <c r="B1" s="256" t="s">
        <v>329</v>
      </c>
      <c r="C1" s="258"/>
      <c r="D1" s="259"/>
      <c r="E1" s="258"/>
      <c r="F1" s="257"/>
      <c r="G1" s="257"/>
    </row>
    <row r="2" spans="1:8" x14ac:dyDescent="0.2">
      <c r="A2" s="11"/>
      <c r="C2" s="34"/>
      <c r="D2" s="35"/>
      <c r="E2" s="34"/>
      <c r="F2" s="11"/>
      <c r="G2" s="11"/>
    </row>
    <row r="3" spans="1:8" ht="13.5" customHeight="1" x14ac:dyDescent="0.2">
      <c r="A3" s="11"/>
      <c r="B3" s="324" t="s">
        <v>128</v>
      </c>
      <c r="C3" s="324"/>
      <c r="D3" s="324"/>
      <c r="E3" s="324"/>
      <c r="F3" s="11"/>
      <c r="G3" s="11"/>
    </row>
    <row r="4" spans="1:8" ht="13.5" customHeight="1" thickBot="1" x14ac:dyDescent="0.25">
      <c r="A4" s="11"/>
      <c r="B4" s="48"/>
      <c r="C4" s="48"/>
      <c r="D4" s="48"/>
      <c r="E4" s="48"/>
      <c r="F4" s="11"/>
      <c r="G4" s="11"/>
    </row>
    <row r="5" spans="1:8" x14ac:dyDescent="0.2">
      <c r="A5" s="11"/>
      <c r="B5" s="225" t="s">
        <v>302</v>
      </c>
      <c r="C5" s="47" t="s">
        <v>107</v>
      </c>
      <c r="D5" s="46" t="s">
        <v>304</v>
      </c>
      <c r="E5" s="47" t="s">
        <v>111</v>
      </c>
      <c r="F5" s="11"/>
      <c r="G5" s="11"/>
    </row>
    <row r="6" spans="1:8" ht="13.5" thickBot="1" x14ac:dyDescent="0.25">
      <c r="A6" s="80" t="s">
        <v>108</v>
      </c>
      <c r="B6" s="226" t="s">
        <v>301</v>
      </c>
      <c r="C6" s="224" t="s">
        <v>109</v>
      </c>
      <c r="D6" s="223" t="s">
        <v>303</v>
      </c>
      <c r="E6" s="45"/>
      <c r="F6" s="11"/>
      <c r="G6" s="11"/>
    </row>
    <row r="7" spans="1:8" hidden="1" x14ac:dyDescent="0.2">
      <c r="A7" s="81" t="s">
        <v>177</v>
      </c>
      <c r="B7" s="82">
        <v>7956</v>
      </c>
      <c r="C7" s="37" t="s">
        <v>110</v>
      </c>
      <c r="D7" s="36"/>
      <c r="E7" s="38"/>
      <c r="F7" s="11"/>
      <c r="G7" s="11"/>
    </row>
    <row r="8" spans="1:8" x14ac:dyDescent="0.2">
      <c r="A8" s="15"/>
      <c r="B8" s="118" t="s">
        <v>328</v>
      </c>
      <c r="C8" s="37">
        <v>0</v>
      </c>
      <c r="D8" s="36">
        <v>0</v>
      </c>
      <c r="E8" s="38">
        <v>0</v>
      </c>
      <c r="F8" s="11"/>
      <c r="G8" s="11"/>
    </row>
    <row r="9" spans="1:8" x14ac:dyDescent="0.2">
      <c r="A9" s="11"/>
      <c r="B9" s="39">
        <v>9000</v>
      </c>
      <c r="C9" s="40" t="str">
        <f t="shared" ref="C9:C68" si="0">+$A$7</f>
        <v>13.8%</v>
      </c>
      <c r="D9" s="39">
        <f t="shared" ref="D9:D68" si="1">(B9-$B$7)*$A$7</f>
        <v>144.072</v>
      </c>
      <c r="E9" s="41">
        <f t="shared" ref="E9:E68" si="2">D9/B9</f>
        <v>1.6008000000000001E-2</v>
      </c>
      <c r="F9" s="11"/>
      <c r="G9" s="11"/>
    </row>
    <row r="10" spans="1:8" x14ac:dyDescent="0.2">
      <c r="A10" s="11"/>
      <c r="B10" s="39">
        <v>10000</v>
      </c>
      <c r="C10" s="40" t="str">
        <f t="shared" si="0"/>
        <v>13.8%</v>
      </c>
      <c r="D10" s="39">
        <f t="shared" si="1"/>
        <v>282.072</v>
      </c>
      <c r="E10" s="41">
        <f t="shared" si="2"/>
        <v>2.8207200000000002E-2</v>
      </c>
      <c r="F10" s="11"/>
      <c r="G10" s="11"/>
    </row>
    <row r="11" spans="1:8" x14ac:dyDescent="0.2">
      <c r="A11" s="11"/>
      <c r="B11" s="39">
        <v>11000</v>
      </c>
      <c r="C11" s="40" t="str">
        <f t="shared" si="0"/>
        <v>13.8%</v>
      </c>
      <c r="D11" s="39">
        <f t="shared" si="1"/>
        <v>420.07200000000006</v>
      </c>
      <c r="E11" s="41">
        <f t="shared" si="2"/>
        <v>3.8188363636363638E-2</v>
      </c>
      <c r="F11" s="11"/>
      <c r="G11" s="49"/>
      <c r="H11" s="50"/>
    </row>
    <row r="12" spans="1:8" x14ac:dyDescent="0.2">
      <c r="A12" s="11"/>
      <c r="B12" s="39">
        <v>12000</v>
      </c>
      <c r="C12" s="40" t="str">
        <f t="shared" si="0"/>
        <v>13.8%</v>
      </c>
      <c r="D12" s="39">
        <f t="shared" si="1"/>
        <v>558.072</v>
      </c>
      <c r="E12" s="41">
        <f t="shared" si="2"/>
        <v>4.6505999999999999E-2</v>
      </c>
      <c r="F12" s="11"/>
      <c r="G12" s="51" t="s">
        <v>126</v>
      </c>
      <c r="H12" s="52"/>
    </row>
    <row r="13" spans="1:8" x14ac:dyDescent="0.2">
      <c r="A13" s="11"/>
      <c r="B13" s="39">
        <v>13000</v>
      </c>
      <c r="C13" s="40" t="str">
        <f t="shared" si="0"/>
        <v>13.8%</v>
      </c>
      <c r="D13" s="39">
        <f t="shared" si="1"/>
        <v>696.072</v>
      </c>
      <c r="E13" s="41">
        <f t="shared" si="2"/>
        <v>5.3544000000000001E-2</v>
      </c>
      <c r="F13" s="11"/>
      <c r="G13" s="51" t="s">
        <v>124</v>
      </c>
      <c r="H13" s="56">
        <v>15000</v>
      </c>
    </row>
    <row r="14" spans="1:8" x14ac:dyDescent="0.2">
      <c r="A14" s="11"/>
      <c r="B14" s="39">
        <v>14000</v>
      </c>
      <c r="C14" s="40" t="str">
        <f t="shared" si="0"/>
        <v>13.8%</v>
      </c>
      <c r="D14" s="39">
        <f t="shared" si="1"/>
        <v>834.07200000000012</v>
      </c>
      <c r="E14" s="41">
        <f t="shared" si="2"/>
        <v>5.9576571428571437E-2</v>
      </c>
      <c r="F14" s="11"/>
      <c r="G14" s="51"/>
      <c r="H14" s="52"/>
    </row>
    <row r="15" spans="1:8" x14ac:dyDescent="0.2">
      <c r="A15" s="11"/>
      <c r="B15" s="39">
        <v>15000</v>
      </c>
      <c r="C15" s="40" t="str">
        <f t="shared" si="0"/>
        <v>13.8%</v>
      </c>
      <c r="D15" s="39">
        <f t="shared" si="1"/>
        <v>972.07200000000012</v>
      </c>
      <c r="E15" s="41">
        <f t="shared" si="2"/>
        <v>6.480480000000001E-2</v>
      </c>
      <c r="F15" s="11"/>
      <c r="G15" s="51" t="s">
        <v>127</v>
      </c>
      <c r="H15" s="52"/>
    </row>
    <row r="16" spans="1:8" x14ac:dyDescent="0.2">
      <c r="A16" s="11"/>
      <c r="B16" s="39">
        <v>16000</v>
      </c>
      <c r="C16" s="40" t="str">
        <f t="shared" si="0"/>
        <v>13.8%</v>
      </c>
      <c r="D16" s="39">
        <f t="shared" si="1"/>
        <v>1110.0720000000001</v>
      </c>
      <c r="E16" s="41">
        <f t="shared" si="2"/>
        <v>6.9379500000000011E-2</v>
      </c>
      <c r="F16" s="11"/>
      <c r="G16" s="51" t="s">
        <v>125</v>
      </c>
      <c r="H16" s="53">
        <f>IF(H13&lt;B7,"0.00",SUM(H13-B7)*13.8/100)</f>
        <v>972.07200000000012</v>
      </c>
    </row>
    <row r="17" spans="1:8" x14ac:dyDescent="0.2">
      <c r="A17" s="11"/>
      <c r="B17" s="39">
        <v>17000</v>
      </c>
      <c r="C17" s="40" t="str">
        <f t="shared" si="0"/>
        <v>13.8%</v>
      </c>
      <c r="D17" s="39">
        <f t="shared" si="1"/>
        <v>1248.0720000000001</v>
      </c>
      <c r="E17" s="41">
        <f t="shared" si="2"/>
        <v>7.3416000000000009E-2</v>
      </c>
      <c r="F17" s="11"/>
      <c r="G17" s="54"/>
      <c r="H17" s="55"/>
    </row>
    <row r="18" spans="1:8" x14ac:dyDescent="0.2">
      <c r="A18" s="11"/>
      <c r="B18" s="39">
        <v>18000</v>
      </c>
      <c r="C18" s="40" t="str">
        <f t="shared" si="0"/>
        <v>13.8%</v>
      </c>
      <c r="D18" s="39">
        <f t="shared" si="1"/>
        <v>1386.0720000000001</v>
      </c>
      <c r="E18" s="41">
        <f t="shared" si="2"/>
        <v>7.7004000000000003E-2</v>
      </c>
      <c r="F18" s="11"/>
      <c r="G18" s="11"/>
    </row>
    <row r="19" spans="1:8" x14ac:dyDescent="0.2">
      <c r="A19" s="11"/>
      <c r="B19" s="39">
        <v>19000</v>
      </c>
      <c r="C19" s="40" t="str">
        <f t="shared" si="0"/>
        <v>13.8%</v>
      </c>
      <c r="D19" s="39">
        <f t="shared" si="1"/>
        <v>1524.0720000000001</v>
      </c>
      <c r="E19" s="41">
        <f t="shared" si="2"/>
        <v>8.0214315789473689E-2</v>
      </c>
      <c r="F19" s="11"/>
      <c r="G19" s="11"/>
    </row>
    <row r="20" spans="1:8" x14ac:dyDescent="0.2">
      <c r="A20" s="11"/>
      <c r="B20" s="39">
        <v>20000</v>
      </c>
      <c r="C20" s="40" t="str">
        <f t="shared" si="0"/>
        <v>13.8%</v>
      </c>
      <c r="D20" s="39">
        <f t="shared" si="1"/>
        <v>1662.0720000000001</v>
      </c>
      <c r="E20" s="41">
        <f t="shared" si="2"/>
        <v>8.31036E-2</v>
      </c>
      <c r="F20" s="11"/>
      <c r="G20" s="11"/>
    </row>
    <row r="21" spans="1:8" x14ac:dyDescent="0.2">
      <c r="A21" s="11"/>
      <c r="B21" s="39">
        <v>21000</v>
      </c>
      <c r="C21" s="40" t="str">
        <f t="shared" si="0"/>
        <v>13.8%</v>
      </c>
      <c r="D21" s="39">
        <f t="shared" si="1"/>
        <v>1800.0720000000001</v>
      </c>
      <c r="E21" s="41">
        <f t="shared" si="2"/>
        <v>8.5717714285714286E-2</v>
      </c>
      <c r="F21" s="11"/>
      <c r="G21" s="11"/>
    </row>
    <row r="22" spans="1:8" x14ac:dyDescent="0.2">
      <c r="A22" s="11"/>
      <c r="B22" s="39">
        <v>22000</v>
      </c>
      <c r="C22" s="40" t="str">
        <f t="shared" si="0"/>
        <v>13.8%</v>
      </c>
      <c r="D22" s="39">
        <f t="shared" si="1"/>
        <v>1938.0720000000001</v>
      </c>
      <c r="E22" s="41">
        <f t="shared" si="2"/>
        <v>8.8094181818181821E-2</v>
      </c>
      <c r="F22" s="11"/>
      <c r="G22" s="11"/>
    </row>
    <row r="23" spans="1:8" x14ac:dyDescent="0.2">
      <c r="A23" s="11"/>
      <c r="B23" s="39">
        <v>23000</v>
      </c>
      <c r="C23" s="40" t="str">
        <f t="shared" si="0"/>
        <v>13.8%</v>
      </c>
      <c r="D23" s="39">
        <f t="shared" si="1"/>
        <v>2076.0720000000001</v>
      </c>
      <c r="E23" s="41">
        <f t="shared" si="2"/>
        <v>9.0264000000000011E-2</v>
      </c>
      <c r="F23" s="11"/>
      <c r="G23" s="11"/>
    </row>
    <row r="24" spans="1:8" x14ac:dyDescent="0.2">
      <c r="A24" s="11"/>
      <c r="B24" s="39">
        <v>24000</v>
      </c>
      <c r="C24" s="40" t="str">
        <f t="shared" si="0"/>
        <v>13.8%</v>
      </c>
      <c r="D24" s="39">
        <f t="shared" si="1"/>
        <v>2214.0720000000001</v>
      </c>
      <c r="E24" s="41">
        <f t="shared" si="2"/>
        <v>9.2253000000000002E-2</v>
      </c>
      <c r="F24" s="11"/>
      <c r="G24" s="11"/>
    </row>
    <row r="25" spans="1:8" x14ac:dyDescent="0.2">
      <c r="A25" s="11"/>
      <c r="B25" s="39">
        <v>25000</v>
      </c>
      <c r="C25" s="40" t="str">
        <f t="shared" si="0"/>
        <v>13.8%</v>
      </c>
      <c r="D25" s="39">
        <f t="shared" si="1"/>
        <v>2352.0720000000001</v>
      </c>
      <c r="E25" s="41">
        <f t="shared" si="2"/>
        <v>9.4082880000000008E-2</v>
      </c>
      <c r="F25" s="11"/>
      <c r="G25" s="11"/>
    </row>
    <row r="26" spans="1:8" x14ac:dyDescent="0.2">
      <c r="A26" s="11"/>
      <c r="B26" s="39">
        <v>26000</v>
      </c>
      <c r="C26" s="40" t="str">
        <f t="shared" si="0"/>
        <v>13.8%</v>
      </c>
      <c r="D26" s="39">
        <f t="shared" si="1"/>
        <v>2490.0720000000001</v>
      </c>
      <c r="E26" s="41">
        <f t="shared" si="2"/>
        <v>9.577200000000001E-2</v>
      </c>
      <c r="F26" s="11"/>
      <c r="G26" s="11"/>
    </row>
    <row r="27" spans="1:8" x14ac:dyDescent="0.2">
      <c r="A27" s="11"/>
      <c r="B27" s="39">
        <v>27000</v>
      </c>
      <c r="C27" s="40" t="str">
        <f t="shared" si="0"/>
        <v>13.8%</v>
      </c>
      <c r="D27" s="39">
        <f t="shared" si="1"/>
        <v>2628.0720000000001</v>
      </c>
      <c r="E27" s="41">
        <f t="shared" si="2"/>
        <v>9.7336000000000006E-2</v>
      </c>
      <c r="F27" s="11"/>
      <c r="G27" s="11"/>
    </row>
    <row r="28" spans="1:8" x14ac:dyDescent="0.2">
      <c r="A28" s="11"/>
      <c r="B28" s="39">
        <v>28000</v>
      </c>
      <c r="C28" s="40" t="str">
        <f t="shared" si="0"/>
        <v>13.8%</v>
      </c>
      <c r="D28" s="39">
        <f t="shared" si="1"/>
        <v>2766.0720000000001</v>
      </c>
      <c r="E28" s="41">
        <f t="shared" si="2"/>
        <v>9.8788285714285717E-2</v>
      </c>
      <c r="F28" s="11"/>
      <c r="G28" s="11"/>
    </row>
    <row r="29" spans="1:8" x14ac:dyDescent="0.2">
      <c r="A29" s="11"/>
      <c r="B29" s="39">
        <v>29000</v>
      </c>
      <c r="C29" s="40" t="str">
        <f t="shared" si="0"/>
        <v>13.8%</v>
      </c>
      <c r="D29" s="39">
        <f t="shared" si="1"/>
        <v>2904.0720000000001</v>
      </c>
      <c r="E29" s="41">
        <f t="shared" si="2"/>
        <v>0.10014041379310346</v>
      </c>
      <c r="F29" s="11"/>
      <c r="G29" s="11"/>
    </row>
    <row r="30" spans="1:8" x14ac:dyDescent="0.2">
      <c r="A30" s="11"/>
      <c r="B30" s="39">
        <v>30000</v>
      </c>
      <c r="C30" s="40" t="str">
        <f t="shared" si="0"/>
        <v>13.8%</v>
      </c>
      <c r="D30" s="39">
        <f t="shared" si="1"/>
        <v>3042.0720000000001</v>
      </c>
      <c r="E30" s="41">
        <f t="shared" si="2"/>
        <v>0.1014024</v>
      </c>
      <c r="F30" s="11"/>
      <c r="G30" s="11"/>
    </row>
    <row r="31" spans="1:8" x14ac:dyDescent="0.2">
      <c r="A31" s="11"/>
      <c r="B31" s="39">
        <v>30940</v>
      </c>
      <c r="C31" s="40" t="str">
        <f t="shared" si="0"/>
        <v>13.8%</v>
      </c>
      <c r="D31" s="39">
        <f t="shared" si="1"/>
        <v>3171.7920000000004</v>
      </c>
      <c r="E31" s="41">
        <f t="shared" si="2"/>
        <v>0.10251428571428572</v>
      </c>
      <c r="F31" s="11"/>
      <c r="G31" s="11"/>
    </row>
    <row r="32" spans="1:8" x14ac:dyDescent="0.2">
      <c r="A32" s="11"/>
      <c r="B32" s="39">
        <v>30941</v>
      </c>
      <c r="C32" s="40" t="str">
        <f t="shared" si="0"/>
        <v>13.8%</v>
      </c>
      <c r="D32" s="39">
        <f t="shared" si="1"/>
        <v>3171.9300000000003</v>
      </c>
      <c r="E32" s="41">
        <f t="shared" si="2"/>
        <v>0.10251543259752433</v>
      </c>
      <c r="F32" s="11"/>
      <c r="G32" s="11"/>
    </row>
    <row r="33" spans="1:7" x14ac:dyDescent="0.2">
      <c r="A33" s="11"/>
      <c r="B33" s="39">
        <v>31000</v>
      </c>
      <c r="C33" s="40" t="str">
        <f t="shared" si="0"/>
        <v>13.8%</v>
      </c>
      <c r="D33" s="39">
        <f t="shared" si="1"/>
        <v>3180.0720000000001</v>
      </c>
      <c r="E33" s="41">
        <f t="shared" si="2"/>
        <v>0.10258296774193548</v>
      </c>
      <c r="F33" s="11"/>
      <c r="G33" s="11"/>
    </row>
    <row r="34" spans="1:7" x14ac:dyDescent="0.2">
      <c r="A34" s="11"/>
      <c r="B34" s="39">
        <v>32000</v>
      </c>
      <c r="C34" s="40" t="str">
        <f t="shared" si="0"/>
        <v>13.8%</v>
      </c>
      <c r="D34" s="39">
        <f t="shared" si="1"/>
        <v>3318.0720000000001</v>
      </c>
      <c r="E34" s="41">
        <f t="shared" si="2"/>
        <v>0.10368975</v>
      </c>
      <c r="F34" s="11"/>
      <c r="G34" s="11"/>
    </row>
    <row r="35" spans="1:7" x14ac:dyDescent="0.2">
      <c r="A35" s="11"/>
      <c r="B35" s="39">
        <v>33000</v>
      </c>
      <c r="C35" s="40" t="str">
        <f t="shared" si="0"/>
        <v>13.8%</v>
      </c>
      <c r="D35" s="39">
        <f t="shared" si="1"/>
        <v>3456.0720000000001</v>
      </c>
      <c r="E35" s="41">
        <f t="shared" si="2"/>
        <v>0.10472945454545454</v>
      </c>
      <c r="F35" s="11"/>
      <c r="G35" s="11"/>
    </row>
    <row r="36" spans="1:7" x14ac:dyDescent="0.2">
      <c r="A36" s="11"/>
      <c r="B36" s="39">
        <v>34000</v>
      </c>
      <c r="C36" s="40" t="str">
        <f t="shared" si="0"/>
        <v>13.8%</v>
      </c>
      <c r="D36" s="39">
        <f t="shared" si="1"/>
        <v>3594.0720000000001</v>
      </c>
      <c r="E36" s="41">
        <f t="shared" si="2"/>
        <v>0.10570800000000001</v>
      </c>
      <c r="F36" s="11"/>
      <c r="G36" s="11"/>
    </row>
    <row r="37" spans="1:7" x14ac:dyDescent="0.2">
      <c r="A37" s="11"/>
      <c r="B37" s="39">
        <v>35000</v>
      </c>
      <c r="C37" s="40" t="str">
        <f t="shared" si="0"/>
        <v>13.8%</v>
      </c>
      <c r="D37" s="39">
        <f t="shared" si="1"/>
        <v>3732.0720000000001</v>
      </c>
      <c r="E37" s="41">
        <f t="shared" si="2"/>
        <v>0.10663062857142858</v>
      </c>
      <c r="F37" s="11"/>
      <c r="G37" s="11"/>
    </row>
    <row r="38" spans="1:7" x14ac:dyDescent="0.2">
      <c r="A38" s="11"/>
      <c r="B38" s="39">
        <v>36000</v>
      </c>
      <c r="C38" s="40" t="str">
        <f t="shared" si="0"/>
        <v>13.8%</v>
      </c>
      <c r="D38" s="39">
        <f t="shared" si="1"/>
        <v>3870.0720000000001</v>
      </c>
      <c r="E38" s="41">
        <f t="shared" si="2"/>
        <v>0.107502</v>
      </c>
      <c r="F38" s="11"/>
      <c r="G38" s="11"/>
    </row>
    <row r="39" spans="1:7" x14ac:dyDescent="0.2">
      <c r="A39" s="11"/>
      <c r="B39" s="39">
        <v>37000</v>
      </c>
      <c r="C39" s="40" t="str">
        <f t="shared" si="0"/>
        <v>13.8%</v>
      </c>
      <c r="D39" s="39">
        <f t="shared" si="1"/>
        <v>4008.0720000000001</v>
      </c>
      <c r="E39" s="41">
        <f t="shared" si="2"/>
        <v>0.10832627027027027</v>
      </c>
      <c r="F39" s="11"/>
      <c r="G39" s="11"/>
    </row>
    <row r="40" spans="1:7" x14ac:dyDescent="0.2">
      <c r="A40" s="11"/>
      <c r="B40" s="39">
        <v>38000</v>
      </c>
      <c r="C40" s="40" t="str">
        <f t="shared" si="0"/>
        <v>13.8%</v>
      </c>
      <c r="D40" s="39">
        <f t="shared" si="1"/>
        <v>4146.0720000000001</v>
      </c>
      <c r="E40" s="41">
        <f t="shared" si="2"/>
        <v>0.10910715789473685</v>
      </c>
      <c r="F40" s="11"/>
      <c r="G40" s="11"/>
    </row>
    <row r="41" spans="1:7" x14ac:dyDescent="0.2">
      <c r="A41" s="11"/>
      <c r="B41" s="39">
        <v>39000</v>
      </c>
      <c r="C41" s="40" t="str">
        <f t="shared" si="0"/>
        <v>13.8%</v>
      </c>
      <c r="D41" s="39">
        <f t="shared" si="1"/>
        <v>4284.0720000000001</v>
      </c>
      <c r="E41" s="41">
        <f t="shared" si="2"/>
        <v>0.109848</v>
      </c>
      <c r="F41" s="11"/>
      <c r="G41" s="11"/>
    </row>
    <row r="42" spans="1:7" x14ac:dyDescent="0.2">
      <c r="A42" s="11"/>
      <c r="B42" s="39">
        <v>40000</v>
      </c>
      <c r="C42" s="40" t="str">
        <f t="shared" si="0"/>
        <v>13.8%</v>
      </c>
      <c r="D42" s="39">
        <f t="shared" si="1"/>
        <v>4422.0720000000001</v>
      </c>
      <c r="E42" s="41">
        <f t="shared" si="2"/>
        <v>0.11055180000000001</v>
      </c>
      <c r="F42" s="11"/>
      <c r="G42" s="11"/>
    </row>
    <row r="43" spans="1:7" x14ac:dyDescent="0.2">
      <c r="A43" s="11"/>
      <c r="B43" s="39">
        <v>41000</v>
      </c>
      <c r="C43" s="40" t="str">
        <f t="shared" si="0"/>
        <v>13.8%</v>
      </c>
      <c r="D43" s="39">
        <f t="shared" si="1"/>
        <v>4560.0720000000001</v>
      </c>
      <c r="E43" s="41">
        <f t="shared" si="2"/>
        <v>0.11122126829268293</v>
      </c>
      <c r="F43" s="11"/>
      <c r="G43" s="11"/>
    </row>
    <row r="44" spans="1:7" x14ac:dyDescent="0.2">
      <c r="A44" s="11"/>
      <c r="B44" s="39">
        <v>42000</v>
      </c>
      <c r="C44" s="40" t="str">
        <f t="shared" si="0"/>
        <v>13.8%</v>
      </c>
      <c r="D44" s="39">
        <f t="shared" si="1"/>
        <v>4698.0720000000001</v>
      </c>
      <c r="E44" s="41">
        <f t="shared" si="2"/>
        <v>0.11185885714285715</v>
      </c>
      <c r="F44" s="11"/>
      <c r="G44" s="11"/>
    </row>
    <row r="45" spans="1:7" x14ac:dyDescent="0.2">
      <c r="A45" s="11"/>
      <c r="B45" s="39">
        <v>43000</v>
      </c>
      <c r="C45" s="40" t="str">
        <f t="shared" si="0"/>
        <v>13.8%</v>
      </c>
      <c r="D45" s="39">
        <f t="shared" si="1"/>
        <v>4836.0720000000001</v>
      </c>
      <c r="E45" s="41">
        <f t="shared" si="2"/>
        <v>0.11246679069767442</v>
      </c>
      <c r="F45" s="11"/>
      <c r="G45" s="11"/>
    </row>
    <row r="46" spans="1:7" x14ac:dyDescent="0.2">
      <c r="A46" s="11"/>
      <c r="B46" s="39">
        <v>44000</v>
      </c>
      <c r="C46" s="40" t="str">
        <f t="shared" si="0"/>
        <v>13.8%</v>
      </c>
      <c r="D46" s="39">
        <f t="shared" si="1"/>
        <v>4974.0720000000001</v>
      </c>
      <c r="E46" s="41">
        <f t="shared" si="2"/>
        <v>0.11304709090909092</v>
      </c>
      <c r="F46" s="11"/>
      <c r="G46" s="11"/>
    </row>
    <row r="47" spans="1:7" x14ac:dyDescent="0.2">
      <c r="A47" s="11"/>
      <c r="B47" s="39">
        <v>45000</v>
      </c>
      <c r="C47" s="40" t="str">
        <f t="shared" si="0"/>
        <v>13.8%</v>
      </c>
      <c r="D47" s="39">
        <f t="shared" si="1"/>
        <v>5112.0720000000001</v>
      </c>
      <c r="E47" s="41">
        <f t="shared" si="2"/>
        <v>0.1136016</v>
      </c>
      <c r="F47" s="11"/>
      <c r="G47" s="11"/>
    </row>
    <row r="48" spans="1:7" x14ac:dyDescent="0.2">
      <c r="A48" s="11"/>
      <c r="B48" s="39">
        <v>46000</v>
      </c>
      <c r="C48" s="40" t="str">
        <f t="shared" si="0"/>
        <v>13.8%</v>
      </c>
      <c r="D48" s="39">
        <f t="shared" si="1"/>
        <v>5250.0720000000001</v>
      </c>
      <c r="E48" s="41">
        <f t="shared" si="2"/>
        <v>0.114132</v>
      </c>
      <c r="F48" s="11"/>
      <c r="G48" s="11"/>
    </row>
    <row r="49" spans="1:7" x14ac:dyDescent="0.2">
      <c r="A49" s="11"/>
      <c r="B49" s="39">
        <v>47000</v>
      </c>
      <c r="C49" s="40" t="str">
        <f t="shared" si="0"/>
        <v>13.8%</v>
      </c>
      <c r="D49" s="39">
        <f t="shared" si="1"/>
        <v>5388.0720000000001</v>
      </c>
      <c r="E49" s="41">
        <f t="shared" si="2"/>
        <v>0.11463982978723404</v>
      </c>
      <c r="F49" s="11"/>
      <c r="G49" s="11"/>
    </row>
    <row r="50" spans="1:7" x14ac:dyDescent="0.2">
      <c r="A50" s="11"/>
      <c r="B50" s="39">
        <v>48000</v>
      </c>
      <c r="C50" s="40" t="str">
        <f t="shared" si="0"/>
        <v>13.8%</v>
      </c>
      <c r="D50" s="39">
        <f t="shared" si="1"/>
        <v>5526.0720000000001</v>
      </c>
      <c r="E50" s="41">
        <f t="shared" si="2"/>
        <v>0.11512650000000001</v>
      </c>
      <c r="F50" s="11"/>
      <c r="G50" s="11"/>
    </row>
    <row r="51" spans="1:7" x14ac:dyDescent="0.2">
      <c r="A51" s="11"/>
      <c r="B51" s="39">
        <v>49000</v>
      </c>
      <c r="C51" s="40" t="str">
        <f t="shared" si="0"/>
        <v>13.8%</v>
      </c>
      <c r="D51" s="39">
        <f t="shared" si="1"/>
        <v>5664.0720000000001</v>
      </c>
      <c r="E51" s="41">
        <f t="shared" si="2"/>
        <v>0.11559330612244899</v>
      </c>
      <c r="F51" s="11"/>
      <c r="G51" s="11"/>
    </row>
    <row r="52" spans="1:7" x14ac:dyDescent="0.2">
      <c r="A52" s="11"/>
      <c r="B52" s="39">
        <v>50000</v>
      </c>
      <c r="C52" s="40" t="str">
        <f t="shared" si="0"/>
        <v>13.8%</v>
      </c>
      <c r="D52" s="39">
        <f t="shared" si="1"/>
        <v>5802.0720000000001</v>
      </c>
      <c r="E52" s="41">
        <f t="shared" si="2"/>
        <v>0.11604144</v>
      </c>
      <c r="F52" s="11"/>
      <c r="G52" s="11"/>
    </row>
    <row r="53" spans="1:7" x14ac:dyDescent="0.2">
      <c r="A53" s="11"/>
      <c r="B53" s="39">
        <v>51000</v>
      </c>
      <c r="C53" s="40" t="str">
        <f t="shared" si="0"/>
        <v>13.8%</v>
      </c>
      <c r="D53" s="39">
        <f t="shared" si="1"/>
        <v>5940.0720000000001</v>
      </c>
      <c r="E53" s="41">
        <f t="shared" si="2"/>
        <v>0.11647200000000001</v>
      </c>
      <c r="F53" s="11"/>
      <c r="G53" s="11"/>
    </row>
    <row r="54" spans="1:7" x14ac:dyDescent="0.2">
      <c r="A54" s="11"/>
      <c r="B54" s="39">
        <v>52000</v>
      </c>
      <c r="C54" s="40" t="str">
        <f t="shared" si="0"/>
        <v>13.8%</v>
      </c>
      <c r="D54" s="39">
        <f t="shared" si="1"/>
        <v>6078.0720000000001</v>
      </c>
      <c r="E54" s="41">
        <f t="shared" si="2"/>
        <v>0.116886</v>
      </c>
      <c r="F54" s="11"/>
      <c r="G54" s="11"/>
    </row>
    <row r="55" spans="1:7" x14ac:dyDescent="0.2">
      <c r="A55" s="11"/>
      <c r="B55" s="39">
        <v>53000</v>
      </c>
      <c r="C55" s="40" t="str">
        <f t="shared" si="0"/>
        <v>13.8%</v>
      </c>
      <c r="D55" s="39">
        <f t="shared" si="1"/>
        <v>6216.0720000000001</v>
      </c>
      <c r="E55" s="41">
        <f t="shared" si="2"/>
        <v>0.11728437735849057</v>
      </c>
      <c r="F55" s="11"/>
      <c r="G55" s="11"/>
    </row>
    <row r="56" spans="1:7" x14ac:dyDescent="0.2">
      <c r="A56" s="11"/>
      <c r="B56" s="39">
        <v>54000</v>
      </c>
      <c r="C56" s="40" t="str">
        <f t="shared" si="0"/>
        <v>13.8%</v>
      </c>
      <c r="D56" s="39">
        <f t="shared" si="1"/>
        <v>6354.0720000000001</v>
      </c>
      <c r="E56" s="41">
        <f t="shared" si="2"/>
        <v>0.11766800000000001</v>
      </c>
      <c r="F56" s="11"/>
      <c r="G56" s="11"/>
    </row>
    <row r="57" spans="1:7" x14ac:dyDescent="0.2">
      <c r="A57" s="11"/>
      <c r="B57" s="39">
        <v>55000</v>
      </c>
      <c r="C57" s="40" t="str">
        <f t="shared" si="0"/>
        <v>13.8%</v>
      </c>
      <c r="D57" s="39">
        <f t="shared" si="1"/>
        <v>6492.0720000000001</v>
      </c>
      <c r="E57" s="41">
        <f t="shared" si="2"/>
        <v>0.11803767272727272</v>
      </c>
      <c r="F57" s="11"/>
      <c r="G57" s="11"/>
    </row>
    <row r="58" spans="1:7" x14ac:dyDescent="0.2">
      <c r="A58" s="11"/>
      <c r="B58" s="39">
        <v>56000</v>
      </c>
      <c r="C58" s="40" t="str">
        <f t="shared" si="0"/>
        <v>13.8%</v>
      </c>
      <c r="D58" s="39">
        <f t="shared" si="1"/>
        <v>6630.0720000000001</v>
      </c>
      <c r="E58" s="41">
        <f t="shared" si="2"/>
        <v>0.11839414285714286</v>
      </c>
      <c r="F58" s="11"/>
      <c r="G58" s="11"/>
    </row>
    <row r="59" spans="1:7" x14ac:dyDescent="0.2">
      <c r="A59" s="11"/>
      <c r="B59" s="39">
        <v>57000</v>
      </c>
      <c r="C59" s="40" t="str">
        <f t="shared" si="0"/>
        <v>13.8%</v>
      </c>
      <c r="D59" s="39">
        <f t="shared" si="1"/>
        <v>6768.0720000000001</v>
      </c>
      <c r="E59" s="41">
        <f t="shared" si="2"/>
        <v>0.11873810526315789</v>
      </c>
      <c r="F59" s="11"/>
      <c r="G59" s="11"/>
    </row>
    <row r="60" spans="1:7" x14ac:dyDescent="0.2">
      <c r="A60" s="11"/>
      <c r="B60" s="39">
        <v>58000</v>
      </c>
      <c r="C60" s="40" t="str">
        <f t="shared" si="0"/>
        <v>13.8%</v>
      </c>
      <c r="D60" s="39">
        <f t="shared" si="1"/>
        <v>6906.072000000001</v>
      </c>
      <c r="E60" s="41">
        <f t="shared" si="2"/>
        <v>0.11907020689655175</v>
      </c>
      <c r="F60" s="11"/>
      <c r="G60" s="11"/>
    </row>
    <row r="61" spans="1:7" x14ac:dyDescent="0.2">
      <c r="A61" s="11"/>
      <c r="B61" s="39">
        <v>59000</v>
      </c>
      <c r="C61" s="40" t="str">
        <f t="shared" si="0"/>
        <v>13.8%</v>
      </c>
      <c r="D61" s="39">
        <f t="shared" si="1"/>
        <v>7044.072000000001</v>
      </c>
      <c r="E61" s="41">
        <f t="shared" si="2"/>
        <v>0.11939105084745764</v>
      </c>
      <c r="F61" s="11"/>
      <c r="G61" s="11"/>
    </row>
    <row r="62" spans="1:7" x14ac:dyDescent="0.2">
      <c r="A62" s="11"/>
      <c r="B62" s="39">
        <v>60000</v>
      </c>
      <c r="C62" s="40" t="str">
        <f t="shared" si="0"/>
        <v>13.8%</v>
      </c>
      <c r="D62" s="39">
        <f t="shared" si="1"/>
        <v>7182.072000000001</v>
      </c>
      <c r="E62" s="41">
        <f t="shared" si="2"/>
        <v>0.11970120000000002</v>
      </c>
      <c r="F62" s="11"/>
      <c r="G62" s="11"/>
    </row>
    <row r="63" spans="1:7" x14ac:dyDescent="0.2">
      <c r="A63" s="11"/>
      <c r="B63" s="39">
        <v>61000</v>
      </c>
      <c r="C63" s="40" t="str">
        <f t="shared" si="0"/>
        <v>13.8%</v>
      </c>
      <c r="D63" s="39">
        <f t="shared" si="1"/>
        <v>7320.072000000001</v>
      </c>
      <c r="E63" s="41">
        <f t="shared" si="2"/>
        <v>0.12000118032786887</v>
      </c>
      <c r="F63" s="11"/>
      <c r="G63" s="11"/>
    </row>
    <row r="64" spans="1:7" x14ac:dyDescent="0.2">
      <c r="A64" s="11"/>
      <c r="B64" s="39">
        <v>62000</v>
      </c>
      <c r="C64" s="40" t="str">
        <f t="shared" si="0"/>
        <v>13.8%</v>
      </c>
      <c r="D64" s="39">
        <f t="shared" si="1"/>
        <v>7458.072000000001</v>
      </c>
      <c r="E64" s="41">
        <f t="shared" si="2"/>
        <v>0.12029148387096776</v>
      </c>
      <c r="F64" s="11"/>
      <c r="G64" s="11"/>
    </row>
    <row r="65" spans="1:7" x14ac:dyDescent="0.2">
      <c r="A65" s="11"/>
      <c r="B65" s="39">
        <v>63000</v>
      </c>
      <c r="C65" s="40" t="str">
        <f t="shared" si="0"/>
        <v>13.8%</v>
      </c>
      <c r="D65" s="39">
        <f t="shared" si="1"/>
        <v>7596.072000000001</v>
      </c>
      <c r="E65" s="41">
        <f t="shared" si="2"/>
        <v>0.12057257142857145</v>
      </c>
      <c r="F65" s="11"/>
      <c r="G65" s="11"/>
    </row>
    <row r="66" spans="1:7" x14ac:dyDescent="0.2">
      <c r="A66" s="11"/>
      <c r="B66" s="39">
        <v>64000</v>
      </c>
      <c r="C66" s="40" t="str">
        <f t="shared" si="0"/>
        <v>13.8%</v>
      </c>
      <c r="D66" s="39">
        <f t="shared" si="1"/>
        <v>7734.072000000001</v>
      </c>
      <c r="E66" s="41">
        <f t="shared" si="2"/>
        <v>0.12084487500000002</v>
      </c>
      <c r="F66" s="11"/>
      <c r="G66" s="11"/>
    </row>
    <row r="67" spans="1:7" x14ac:dyDescent="0.2">
      <c r="A67" s="11"/>
      <c r="B67" s="39">
        <v>65000</v>
      </c>
      <c r="C67" s="40" t="str">
        <f t="shared" si="0"/>
        <v>13.8%</v>
      </c>
      <c r="D67" s="39">
        <f t="shared" si="1"/>
        <v>7872.072000000001</v>
      </c>
      <c r="E67" s="41">
        <f t="shared" si="2"/>
        <v>0.12110880000000002</v>
      </c>
      <c r="F67" s="11"/>
      <c r="G67" s="11"/>
    </row>
    <row r="68" spans="1:7" x14ac:dyDescent="0.2">
      <c r="A68" s="11"/>
      <c r="B68" s="39">
        <v>66000</v>
      </c>
      <c r="C68" s="40" t="str">
        <f t="shared" si="0"/>
        <v>13.8%</v>
      </c>
      <c r="D68" s="39">
        <f t="shared" si="1"/>
        <v>8010.072000000001</v>
      </c>
      <c r="E68" s="41">
        <f t="shared" si="2"/>
        <v>0.12136472727272729</v>
      </c>
      <c r="F68" s="11"/>
      <c r="G68" s="11"/>
    </row>
    <row r="69" spans="1:7" x14ac:dyDescent="0.2">
      <c r="A69" s="11"/>
      <c r="B69" s="39">
        <v>67000</v>
      </c>
      <c r="C69" s="40" t="str">
        <f t="shared" ref="C69:C92" si="3">+$A$7</f>
        <v>13.8%</v>
      </c>
      <c r="D69" s="39">
        <f t="shared" ref="D69:D92" si="4">(B69-$B$7)*$A$7</f>
        <v>8148.072000000001</v>
      </c>
      <c r="E69" s="41">
        <f t="shared" ref="E69:E92" si="5">D69/B69</f>
        <v>0.12161301492537314</v>
      </c>
      <c r="F69" s="11"/>
      <c r="G69" s="11"/>
    </row>
    <row r="70" spans="1:7" x14ac:dyDescent="0.2">
      <c r="A70" s="11"/>
      <c r="B70" s="39">
        <v>68000</v>
      </c>
      <c r="C70" s="40" t="str">
        <f t="shared" si="3"/>
        <v>13.8%</v>
      </c>
      <c r="D70" s="39">
        <f t="shared" si="4"/>
        <v>8286.0720000000001</v>
      </c>
      <c r="E70" s="41">
        <f t="shared" si="5"/>
        <v>0.121854</v>
      </c>
      <c r="F70" s="11"/>
      <c r="G70" s="11"/>
    </row>
    <row r="71" spans="1:7" x14ac:dyDescent="0.2">
      <c r="A71" s="11"/>
      <c r="B71" s="39">
        <v>69000</v>
      </c>
      <c r="C71" s="40" t="str">
        <f t="shared" si="3"/>
        <v>13.8%</v>
      </c>
      <c r="D71" s="39">
        <f t="shared" si="4"/>
        <v>8424.0720000000001</v>
      </c>
      <c r="E71" s="41">
        <f t="shared" si="5"/>
        <v>0.122088</v>
      </c>
      <c r="F71" s="11"/>
      <c r="G71" s="11"/>
    </row>
    <row r="72" spans="1:7" x14ac:dyDescent="0.2">
      <c r="A72" s="11"/>
      <c r="B72" s="39">
        <v>70000</v>
      </c>
      <c r="C72" s="40" t="str">
        <f t="shared" si="3"/>
        <v>13.8%</v>
      </c>
      <c r="D72" s="39">
        <f t="shared" si="4"/>
        <v>8562.0720000000001</v>
      </c>
      <c r="E72" s="41">
        <f t="shared" si="5"/>
        <v>0.12231531428571429</v>
      </c>
      <c r="F72" s="11"/>
      <c r="G72" s="11"/>
    </row>
    <row r="73" spans="1:7" x14ac:dyDescent="0.2">
      <c r="A73" s="11"/>
      <c r="B73" s="39">
        <v>71000</v>
      </c>
      <c r="C73" s="40" t="str">
        <f t="shared" si="3"/>
        <v>13.8%</v>
      </c>
      <c r="D73" s="39">
        <f t="shared" si="4"/>
        <v>8700.0720000000001</v>
      </c>
      <c r="E73" s="41">
        <f t="shared" si="5"/>
        <v>0.12253622535211267</v>
      </c>
      <c r="F73" s="11"/>
      <c r="G73" s="11"/>
    </row>
    <row r="74" spans="1:7" x14ac:dyDescent="0.2">
      <c r="A74" s="11"/>
      <c r="B74" s="39">
        <v>72000</v>
      </c>
      <c r="C74" s="40" t="str">
        <f t="shared" si="3"/>
        <v>13.8%</v>
      </c>
      <c r="D74" s="39">
        <f t="shared" si="4"/>
        <v>8838.0720000000001</v>
      </c>
      <c r="E74" s="41">
        <f t="shared" si="5"/>
        <v>0.122751</v>
      </c>
      <c r="F74" s="11"/>
      <c r="G74" s="11"/>
    </row>
    <row r="75" spans="1:7" x14ac:dyDescent="0.2">
      <c r="A75" s="11"/>
      <c r="B75" s="39">
        <v>73000</v>
      </c>
      <c r="C75" s="40" t="str">
        <f t="shared" si="3"/>
        <v>13.8%</v>
      </c>
      <c r="D75" s="39">
        <f t="shared" si="4"/>
        <v>8976.0720000000001</v>
      </c>
      <c r="E75" s="41">
        <f t="shared" si="5"/>
        <v>0.12295989041095891</v>
      </c>
      <c r="F75" s="11"/>
      <c r="G75" s="11"/>
    </row>
    <row r="76" spans="1:7" x14ac:dyDescent="0.2">
      <c r="A76" s="11"/>
      <c r="B76" s="39">
        <v>74000</v>
      </c>
      <c r="C76" s="40" t="str">
        <f t="shared" si="3"/>
        <v>13.8%</v>
      </c>
      <c r="D76" s="39">
        <f t="shared" si="4"/>
        <v>9114.0720000000001</v>
      </c>
      <c r="E76" s="41">
        <f t="shared" si="5"/>
        <v>0.12316313513513513</v>
      </c>
      <c r="F76" s="11"/>
      <c r="G76" s="11"/>
    </row>
    <row r="77" spans="1:7" x14ac:dyDescent="0.2">
      <c r="A77" s="11"/>
      <c r="B77" s="39">
        <v>75000</v>
      </c>
      <c r="C77" s="40" t="str">
        <f t="shared" si="3"/>
        <v>13.8%</v>
      </c>
      <c r="D77" s="39">
        <f t="shared" si="4"/>
        <v>9252.0720000000001</v>
      </c>
      <c r="E77" s="41">
        <f t="shared" si="5"/>
        <v>0.12336096000000001</v>
      </c>
      <c r="F77" s="11"/>
      <c r="G77" s="11"/>
    </row>
    <row r="78" spans="1:7" x14ac:dyDescent="0.2">
      <c r="A78" s="11"/>
      <c r="B78" s="39">
        <v>76000</v>
      </c>
      <c r="C78" s="40" t="str">
        <f t="shared" si="3"/>
        <v>13.8%</v>
      </c>
      <c r="D78" s="39">
        <f t="shared" si="4"/>
        <v>9390.0720000000001</v>
      </c>
      <c r="E78" s="41">
        <f t="shared" si="5"/>
        <v>0.12355357894736842</v>
      </c>
      <c r="F78" s="11"/>
      <c r="G78" s="11"/>
    </row>
    <row r="79" spans="1:7" x14ac:dyDescent="0.2">
      <c r="A79" s="11"/>
      <c r="B79" s="39">
        <v>77000</v>
      </c>
      <c r="C79" s="40" t="str">
        <f t="shared" si="3"/>
        <v>13.8%</v>
      </c>
      <c r="D79" s="39">
        <f t="shared" si="4"/>
        <v>9528.0720000000001</v>
      </c>
      <c r="E79" s="41">
        <f t="shared" si="5"/>
        <v>0.12374119480519481</v>
      </c>
      <c r="F79" s="11"/>
      <c r="G79" s="11"/>
    </row>
    <row r="80" spans="1:7" x14ac:dyDescent="0.2">
      <c r="A80" s="11"/>
      <c r="B80" s="39">
        <v>78000</v>
      </c>
      <c r="C80" s="40" t="str">
        <f t="shared" si="3"/>
        <v>13.8%</v>
      </c>
      <c r="D80" s="39">
        <f t="shared" si="4"/>
        <v>9666.0720000000001</v>
      </c>
      <c r="E80" s="41">
        <f t="shared" si="5"/>
        <v>0.12392400000000001</v>
      </c>
      <c r="F80" s="11"/>
      <c r="G80" s="11"/>
    </row>
    <row r="81" spans="1:7" x14ac:dyDescent="0.2">
      <c r="A81" s="11"/>
      <c r="B81" s="39">
        <v>79000</v>
      </c>
      <c r="C81" s="40" t="str">
        <f t="shared" si="3"/>
        <v>13.8%</v>
      </c>
      <c r="D81" s="39">
        <f t="shared" si="4"/>
        <v>9804.0720000000001</v>
      </c>
      <c r="E81" s="41">
        <f t="shared" si="5"/>
        <v>0.12410217721518987</v>
      </c>
      <c r="F81" s="11"/>
      <c r="G81" s="11"/>
    </row>
    <row r="82" spans="1:7" x14ac:dyDescent="0.2">
      <c r="A82" s="11"/>
      <c r="B82" s="39">
        <v>80000</v>
      </c>
      <c r="C82" s="40" t="str">
        <f t="shared" si="3"/>
        <v>13.8%</v>
      </c>
      <c r="D82" s="39">
        <f t="shared" si="4"/>
        <v>9942.0720000000001</v>
      </c>
      <c r="E82" s="41">
        <f t="shared" si="5"/>
        <v>0.12427589999999999</v>
      </c>
      <c r="F82" s="11"/>
      <c r="G82" s="11"/>
    </row>
    <row r="83" spans="1:7" x14ac:dyDescent="0.2">
      <c r="A83" s="11"/>
      <c r="B83" s="39">
        <v>81000</v>
      </c>
      <c r="C83" s="40" t="str">
        <f t="shared" si="3"/>
        <v>13.8%</v>
      </c>
      <c r="D83" s="39">
        <f t="shared" si="4"/>
        <v>10080.072</v>
      </c>
      <c r="E83" s="41">
        <f t="shared" si="5"/>
        <v>0.12444533333333334</v>
      </c>
      <c r="F83" s="11"/>
      <c r="G83" s="11"/>
    </row>
    <row r="84" spans="1:7" x14ac:dyDescent="0.2">
      <c r="A84" s="11"/>
      <c r="B84" s="39">
        <v>82000</v>
      </c>
      <c r="C84" s="40" t="str">
        <f t="shared" si="3"/>
        <v>13.8%</v>
      </c>
      <c r="D84" s="39">
        <f t="shared" si="4"/>
        <v>10218.072</v>
      </c>
      <c r="E84" s="41">
        <f t="shared" si="5"/>
        <v>0.12461063414634146</v>
      </c>
      <c r="F84" s="11"/>
      <c r="G84" s="11"/>
    </row>
    <row r="85" spans="1:7" x14ac:dyDescent="0.2">
      <c r="A85" s="11"/>
      <c r="B85" s="39">
        <v>83000</v>
      </c>
      <c r="C85" s="40" t="str">
        <f t="shared" si="3"/>
        <v>13.8%</v>
      </c>
      <c r="D85" s="39">
        <f t="shared" si="4"/>
        <v>10356.072</v>
      </c>
      <c r="E85" s="41">
        <f t="shared" si="5"/>
        <v>0.12477195180722891</v>
      </c>
      <c r="F85" s="11"/>
      <c r="G85" s="11"/>
    </row>
    <row r="86" spans="1:7" x14ac:dyDescent="0.2">
      <c r="A86" s="11"/>
      <c r="B86" s="39">
        <v>84000</v>
      </c>
      <c r="C86" s="40" t="str">
        <f t="shared" si="3"/>
        <v>13.8%</v>
      </c>
      <c r="D86" s="39">
        <f t="shared" si="4"/>
        <v>10494.072</v>
      </c>
      <c r="E86" s="41">
        <f t="shared" si="5"/>
        <v>0.12492942857142857</v>
      </c>
      <c r="F86" s="11"/>
      <c r="G86" s="11"/>
    </row>
    <row r="87" spans="1:7" x14ac:dyDescent="0.2">
      <c r="A87" s="11"/>
      <c r="B87" s="39">
        <v>85000</v>
      </c>
      <c r="C87" s="40" t="str">
        <f t="shared" si="3"/>
        <v>13.8%</v>
      </c>
      <c r="D87" s="39">
        <f t="shared" si="4"/>
        <v>10632.072</v>
      </c>
      <c r="E87" s="41">
        <f t="shared" si="5"/>
        <v>0.12508320000000001</v>
      </c>
      <c r="F87" s="11"/>
      <c r="G87" s="11"/>
    </row>
    <row r="88" spans="1:7" x14ac:dyDescent="0.2">
      <c r="A88" s="11"/>
      <c r="B88" s="39">
        <v>86000</v>
      </c>
      <c r="C88" s="40" t="str">
        <f t="shared" si="3"/>
        <v>13.8%</v>
      </c>
      <c r="D88" s="39">
        <f t="shared" si="4"/>
        <v>10770.072</v>
      </c>
      <c r="E88" s="41">
        <f t="shared" si="5"/>
        <v>0.12523339534883721</v>
      </c>
      <c r="F88" s="11"/>
      <c r="G88" s="11"/>
    </row>
    <row r="89" spans="1:7" x14ac:dyDescent="0.2">
      <c r="A89" s="11"/>
      <c r="B89" s="39">
        <v>87000</v>
      </c>
      <c r="C89" s="40" t="str">
        <f t="shared" si="3"/>
        <v>13.8%</v>
      </c>
      <c r="D89" s="39">
        <f t="shared" si="4"/>
        <v>10908.072</v>
      </c>
      <c r="E89" s="41">
        <f t="shared" si="5"/>
        <v>0.12538013793103447</v>
      </c>
      <c r="F89" s="11"/>
      <c r="G89" s="11"/>
    </row>
    <row r="90" spans="1:7" x14ac:dyDescent="0.2">
      <c r="A90" s="11"/>
      <c r="B90" s="39">
        <v>88000</v>
      </c>
      <c r="C90" s="40" t="str">
        <f t="shared" si="3"/>
        <v>13.8%</v>
      </c>
      <c r="D90" s="39">
        <f t="shared" si="4"/>
        <v>11046.072</v>
      </c>
      <c r="E90" s="41">
        <f t="shared" si="5"/>
        <v>0.12552354545454544</v>
      </c>
      <c r="F90" s="11"/>
      <c r="G90" s="11"/>
    </row>
    <row r="91" spans="1:7" x14ac:dyDescent="0.2">
      <c r="A91" s="11"/>
      <c r="B91" s="39">
        <v>89000</v>
      </c>
      <c r="C91" s="40" t="str">
        <f t="shared" si="3"/>
        <v>13.8%</v>
      </c>
      <c r="D91" s="39">
        <f t="shared" si="4"/>
        <v>11184.072</v>
      </c>
      <c r="E91" s="41">
        <f t="shared" si="5"/>
        <v>0.12566373033707864</v>
      </c>
      <c r="F91" s="11"/>
      <c r="G91" s="11"/>
    </row>
    <row r="92" spans="1:7" ht="13.5" thickBot="1" x14ac:dyDescent="0.25">
      <c r="A92" s="11"/>
      <c r="B92" s="42">
        <v>90000</v>
      </c>
      <c r="C92" s="43" t="str">
        <f t="shared" si="3"/>
        <v>13.8%</v>
      </c>
      <c r="D92" s="42">
        <f t="shared" si="4"/>
        <v>11322.072</v>
      </c>
      <c r="E92" s="44">
        <f t="shared" si="5"/>
        <v>0.12580079999999999</v>
      </c>
      <c r="F92" s="11"/>
      <c r="G92" s="11"/>
    </row>
    <row r="93" spans="1:7" x14ac:dyDescent="0.2">
      <c r="A93" s="11"/>
      <c r="B93" s="14"/>
      <c r="C93" s="13"/>
      <c r="D93" s="14"/>
      <c r="E93" s="13"/>
      <c r="F93" s="11"/>
      <c r="G93" s="11"/>
    </row>
  </sheetData>
  <mergeCells count="1">
    <mergeCell ref="B3:E3"/>
  </mergeCells>
  <phoneticPr fontId="4" type="noConversion"/>
  <pageMargins left="0.74803149606299213" right="0.56999999999999995" top="0.28999999999999998" bottom="0.43" header="0.22" footer="0.23"/>
  <pageSetup paperSize="9" scale="67" orientation="portrait" r:id="rId1"/>
  <headerFooter alignWithMargins="0">
    <oddFooter>&amp;L&amp;9&amp;Z&amp;F</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11</vt:i4>
      </vt:variant>
    </vt:vector>
  </HeadingPairs>
  <TitlesOfParts>
    <vt:vector size="29" baseType="lpstr">
      <vt:lpstr>CoverContents</vt:lpstr>
      <vt:lpstr>1.Introduction</vt:lpstr>
      <vt:lpstr>2.Summary of NIC rates</vt:lpstr>
      <vt:lpstr>3a. STATUTORY PAY RATES</vt:lpstr>
      <vt:lpstr>3b. TeachingStaff</vt:lpstr>
      <vt:lpstr>4.Calc of teachers hourly rate</vt:lpstr>
      <vt:lpstr>5.NonTeachers Ready Reckoner </vt:lpstr>
      <vt:lpstr>Info Nurs Nurs Regrade 09-10 </vt:lpstr>
      <vt:lpstr>6.National Insurance Rates</vt:lpstr>
      <vt:lpstr>7.MTS Calculations</vt:lpstr>
      <vt:lpstr>8.NonteacherDesignations</vt:lpstr>
      <vt:lpstr>9.Nursery Nurse Calculations</vt:lpstr>
      <vt:lpstr>10.Info Nurs Nurs Regrade 09-10</vt:lpstr>
      <vt:lpstr>11.HMRC NIC 2017 rates</vt:lpstr>
      <vt:lpstr>12.LocalGovtPension RatesUpdate</vt:lpstr>
      <vt:lpstr>13. Teachers' Pensions Update</vt:lpstr>
      <vt:lpstr>14.Barnet Living WageSupplement</vt:lpstr>
      <vt:lpstr>Sheet4</vt:lpstr>
      <vt:lpstr>'Info Nurs Nurs Regrade 09-10 '!OLE_LINK1</vt:lpstr>
      <vt:lpstr>'Info Nurs Nurs Regrade 09-10 '!OLE_LINK3</vt:lpstr>
      <vt:lpstr>'1.Introduction'!Print_Area</vt:lpstr>
      <vt:lpstr>'2.Summary of NIC rates'!Print_Area</vt:lpstr>
      <vt:lpstr>'3a. STATUTORY PAY RATES'!Print_Area</vt:lpstr>
      <vt:lpstr>'3b. TeachingStaff'!Print_Area</vt:lpstr>
      <vt:lpstr>'6.National Insurance Rates'!Print_Area</vt:lpstr>
      <vt:lpstr>'8.NonteacherDesignations'!Print_Area</vt:lpstr>
      <vt:lpstr>CoverContents!Print_Area</vt:lpstr>
      <vt:lpstr>'3a. STATUTORY PAY RATES'!Print_Titles</vt:lpstr>
      <vt:lpstr>'3b. TeachingStaff'!Print_Titles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Clive Rayner</dc:creator>
  <cp:lastModifiedBy>Support</cp:lastModifiedBy>
  <cp:lastPrinted>2017-03-06T10:29:46Z</cp:lastPrinted>
  <dcterms:created xsi:type="dcterms:W3CDTF">2003-12-12T10:15:56Z</dcterms:created>
  <dcterms:modified xsi:type="dcterms:W3CDTF">2017-09-18T10:11:47Z</dcterms:modified>
</cp:coreProperties>
</file>