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defaultThemeVersion="124226"/>
  <mc:AlternateContent xmlns:mc="http://schemas.openxmlformats.org/markup-compatibility/2006">
    <mc:Choice Requires="x15">
      <x15ac:absPath xmlns:x15ac="http://schemas.microsoft.com/office/spreadsheetml/2010/11/ac" url="S:\Schools accountancy\Budget Pack &amp; Budgeting\2019-20\For schools\"/>
    </mc:Choice>
  </mc:AlternateContent>
  <bookViews>
    <workbookView xWindow="0" yWindow="0" windowWidth="19200" windowHeight="11370" tabRatio="898" firstSheet="4" activeTab="8"/>
  </bookViews>
  <sheets>
    <sheet name="CoverContents" sheetId="11" r:id="rId1"/>
    <sheet name="1.Introduction" sheetId="12" r:id="rId2"/>
    <sheet name="2. Pay awards summary" sheetId="9" r:id="rId3"/>
    <sheet name="3a. Teachers &amp; Heads Pay" sheetId="32" r:id="rId4"/>
    <sheet name="3b. Teacher Pay scales" sheetId="3" r:id="rId5"/>
    <sheet name="4.Calc of teachers hourly rate" sheetId="27" state="hidden" r:id="rId6"/>
    <sheet name="4a.Unified Reward pay scales" sheetId="23" r:id="rId7"/>
    <sheet name="4b. UR - HR guidance" sheetId="34" r:id="rId8"/>
    <sheet name="5. NJC pay scales" sheetId="26" r:id="rId9"/>
    <sheet name="Info Nurs Nurs Regrade 09-10 " sheetId="13" state="hidden" r:id="rId10"/>
    <sheet name="7.National Insurance Rates" sheetId="10" state="hidden" r:id="rId11"/>
    <sheet name="6. HMRC NIC 2019 rates " sheetId="33" r:id="rId12"/>
  </sheets>
  <definedNames>
    <definedName name="OLE_LINK1" localSheetId="9">'Info Nurs Nurs Regrade 09-10 '!$E$19</definedName>
    <definedName name="OLE_LINK3" localSheetId="9">'Info Nurs Nurs Regrade 09-10 '!$A$5</definedName>
    <definedName name="_xlnm.Print_Area" localSheetId="1">'1.Introduction'!$A$1:$K$31</definedName>
    <definedName name="_xlnm.Print_Area" localSheetId="2">'2. Pay awards summary'!$B$1:$F$35</definedName>
    <definedName name="_xlnm.Print_Area" localSheetId="3">'3a. Teachers &amp; Heads Pay'!$A$1:$G$47</definedName>
    <definedName name="_xlnm.Print_Area" localSheetId="4">'3b. Teacher Pay scales'!$A$1:$H$64</definedName>
    <definedName name="_xlnm.Print_Area" localSheetId="6">'4a.Unified Reward pay scales'!$A$1:$R$28</definedName>
    <definedName name="_xlnm.Print_Area" localSheetId="8">'5. NJC pay scales'!$A$1:$L$33</definedName>
    <definedName name="_xlnm.Print_Area" localSheetId="10">'7.National Insurance Rates'!$B$1:$H$92</definedName>
    <definedName name="_xlnm.Print_Area" localSheetId="0">CoverContents!$A$1:$Q$30</definedName>
    <definedName name="_xlnm.Print_Titles" localSheetId="3">'3a. Teachers &amp; Heads Pay'!$1:$1</definedName>
    <definedName name="_xlnm.Print_Titles" localSheetId="4">'3b. Teacher Pay scales'!$1:$1</definedName>
  </definedNames>
  <calcPr calcId="171027"/>
</workbook>
</file>

<file path=xl/calcChain.xml><?xml version="1.0" encoding="utf-8"?>
<calcChain xmlns="http://schemas.openxmlformats.org/spreadsheetml/2006/main">
  <c r="C42" i="32" l="1"/>
  <c r="C41" i="32"/>
  <c r="C40" i="32"/>
  <c r="C39" i="32"/>
  <c r="C38" i="32"/>
  <c r="C37" i="32"/>
  <c r="C36" i="32"/>
  <c r="C35" i="32"/>
  <c r="B42" i="32"/>
  <c r="B41" i="32"/>
  <c r="B40" i="32"/>
  <c r="B39" i="32"/>
  <c r="B38" i="32"/>
  <c r="B37" i="32"/>
  <c r="B36" i="32"/>
  <c r="B35" i="32"/>
  <c r="G19" i="32"/>
  <c r="G18" i="32"/>
  <c r="C18" i="32"/>
  <c r="C17" i="32"/>
  <c r="G12" i="32"/>
  <c r="G11" i="32"/>
  <c r="C12" i="32"/>
  <c r="C11" i="32"/>
  <c r="G6" i="32"/>
  <c r="G5" i="32"/>
  <c r="C5" i="32"/>
  <c r="C6" i="32"/>
  <c r="H7" i="3" l="1"/>
  <c r="H8" i="3"/>
  <c r="H9" i="3"/>
  <c r="H10" i="3"/>
  <c r="H11" i="3"/>
  <c r="H6" i="3"/>
  <c r="D23" i="3" l="1"/>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22" i="3"/>
  <c r="D17" i="3"/>
  <c r="D18" i="3"/>
  <c r="D16" i="3"/>
  <c r="D11" i="3"/>
  <c r="D7" i="3"/>
  <c r="D8" i="3"/>
  <c r="D9" i="3"/>
  <c r="D10" i="3"/>
  <c r="D6" i="3"/>
  <c r="L33" i="26" l="1"/>
  <c r="L32" i="26"/>
  <c r="L31" i="26"/>
  <c r="L30" i="26"/>
  <c r="L29" i="26"/>
  <c r="L28" i="26"/>
  <c r="L27" i="26"/>
  <c r="L26" i="26"/>
  <c r="L25" i="26"/>
  <c r="L24" i="26"/>
  <c r="L23" i="26"/>
  <c r="L22" i="26"/>
  <c r="L21" i="26"/>
  <c r="L20" i="26"/>
  <c r="L19" i="26"/>
  <c r="L18" i="26"/>
  <c r="L17" i="26"/>
  <c r="L16" i="26"/>
  <c r="L15" i="26"/>
  <c r="L13" i="26"/>
  <c r="L12" i="26"/>
  <c r="L11" i="26"/>
  <c r="L10" i="26"/>
  <c r="L9" i="26"/>
  <c r="L8" i="26"/>
  <c r="L7" i="26"/>
  <c r="L6" i="26"/>
  <c r="L5" i="26"/>
  <c r="G33" i="26"/>
  <c r="G32" i="26"/>
  <c r="G31" i="26"/>
  <c r="G30" i="26"/>
  <c r="G29" i="26"/>
  <c r="G28" i="26"/>
  <c r="G27" i="26"/>
  <c r="G26" i="26"/>
  <c r="G25" i="26"/>
  <c r="G24" i="26"/>
  <c r="G23" i="26"/>
  <c r="G22" i="26"/>
  <c r="K33" i="26"/>
  <c r="K32" i="26"/>
  <c r="K31" i="26"/>
  <c r="K30" i="26"/>
  <c r="K29" i="26"/>
  <c r="K28" i="26"/>
  <c r="K27" i="26"/>
  <c r="K26" i="26"/>
  <c r="K25" i="26"/>
  <c r="K24" i="26"/>
  <c r="K23" i="26"/>
  <c r="K22" i="26"/>
  <c r="K21" i="26"/>
  <c r="K20" i="26"/>
  <c r="K19" i="26"/>
  <c r="K18" i="26"/>
  <c r="K17" i="26"/>
  <c r="K16" i="26"/>
  <c r="K15" i="26"/>
  <c r="K13" i="26"/>
  <c r="K12" i="26"/>
  <c r="K11" i="26"/>
  <c r="K10" i="26"/>
  <c r="K9" i="26"/>
  <c r="K8" i="26"/>
  <c r="K7" i="26"/>
  <c r="K6" i="26"/>
  <c r="K5" i="26"/>
  <c r="L14" i="26"/>
  <c r="K14" i="26"/>
  <c r="F69" i="26" l="1"/>
  <c r="F68" i="26"/>
  <c r="F67" i="26"/>
  <c r="F66" i="26"/>
  <c r="F65" i="26"/>
  <c r="F64" i="26"/>
  <c r="F63" i="26"/>
  <c r="F62" i="26"/>
  <c r="F61" i="26"/>
  <c r="F60" i="26"/>
  <c r="F59" i="26"/>
  <c r="F58" i="26"/>
  <c r="F57" i="26"/>
  <c r="F56" i="26"/>
  <c r="F54" i="26"/>
  <c r="F53" i="26"/>
  <c r="F52" i="26"/>
  <c r="F51" i="26"/>
  <c r="F50" i="26"/>
  <c r="F49" i="26"/>
  <c r="F48" i="26"/>
  <c r="F47" i="26"/>
  <c r="F46" i="26"/>
  <c r="F45" i="26"/>
  <c r="F44" i="26"/>
  <c r="F43" i="26"/>
  <c r="F42" i="26"/>
  <c r="F41" i="26"/>
  <c r="F40" i="26"/>
  <c r="F39" i="26"/>
  <c r="F38" i="26"/>
  <c r="F37" i="26"/>
  <c r="F36" i="26"/>
  <c r="F35" i="26"/>
  <c r="F6" i="26" l="1"/>
  <c r="G6" i="26" s="1"/>
  <c r="F7" i="26"/>
  <c r="G7" i="26" s="1"/>
  <c r="F8" i="26"/>
  <c r="G8" i="26" s="1"/>
  <c r="F9" i="26"/>
  <c r="G9" i="26" s="1"/>
  <c r="F10" i="26"/>
  <c r="G10" i="26" s="1"/>
  <c r="F11" i="26"/>
  <c r="G11" i="26" s="1"/>
  <c r="F12" i="26"/>
  <c r="G12" i="26" s="1"/>
  <c r="F13" i="26"/>
  <c r="G13" i="26" s="1"/>
  <c r="F14" i="26"/>
  <c r="G14" i="26" s="1"/>
  <c r="F15" i="26"/>
  <c r="G15" i="26" s="1"/>
  <c r="F16" i="26"/>
  <c r="G16" i="26" s="1"/>
  <c r="F17" i="26"/>
  <c r="G17" i="26" s="1"/>
  <c r="F18" i="26"/>
  <c r="G18" i="26" s="1"/>
  <c r="F19" i="26"/>
  <c r="G19" i="26" s="1"/>
  <c r="F20" i="26"/>
  <c r="F21" i="26"/>
  <c r="G21" i="26" s="1"/>
  <c r="F22" i="26"/>
  <c r="F23" i="26"/>
  <c r="F24" i="26"/>
  <c r="F25" i="26"/>
  <c r="F26" i="26"/>
  <c r="F27" i="26"/>
  <c r="F28" i="26"/>
  <c r="F29" i="26"/>
  <c r="F30" i="26"/>
  <c r="F31" i="26"/>
  <c r="F32" i="26"/>
  <c r="F33" i="26"/>
  <c r="F34" i="26"/>
  <c r="F5" i="26"/>
  <c r="G5" i="26" s="1"/>
  <c r="E55" i="26" l="1"/>
  <c r="F55" i="26" s="1"/>
  <c r="L12" i="23" l="1"/>
  <c r="G28" i="32"/>
  <c r="G27" i="32"/>
  <c r="G24" i="32"/>
  <c r="G23" i="32"/>
  <c r="H26" i="23" l="1"/>
  <c r="H25" i="23"/>
  <c r="H24" i="23"/>
  <c r="H23" i="23"/>
  <c r="H22" i="23"/>
  <c r="H21" i="23"/>
  <c r="H20" i="23"/>
  <c r="H19" i="23"/>
  <c r="H18" i="23"/>
  <c r="H17" i="23"/>
  <c r="H16" i="23"/>
  <c r="H15" i="23"/>
  <c r="H14" i="23"/>
  <c r="H13" i="23"/>
  <c r="H12" i="23"/>
  <c r="H11" i="23"/>
  <c r="H10" i="23"/>
  <c r="H9" i="23"/>
  <c r="H8" i="23"/>
  <c r="F24" i="13" l="1"/>
  <c r="F23" i="13"/>
  <c r="F22" i="13"/>
  <c r="E24" i="13"/>
  <c r="E23" i="13"/>
  <c r="E22" i="13"/>
  <c r="D24" i="13"/>
  <c r="D23" i="13"/>
  <c r="D22" i="13"/>
  <c r="F21" i="13"/>
  <c r="E21" i="13"/>
  <c r="D21" i="13"/>
  <c r="H16" i="10"/>
  <c r="D92" i="10"/>
  <c r="E92" i="10" s="1"/>
  <c r="C92" i="10"/>
  <c r="D91" i="10"/>
  <c r="E91" i="10" s="1"/>
  <c r="C91" i="10"/>
  <c r="D90" i="10"/>
  <c r="E90" i="10" s="1"/>
  <c r="C90" i="10"/>
  <c r="D89" i="10"/>
  <c r="E89" i="10" s="1"/>
  <c r="C89" i="10"/>
  <c r="D88" i="10"/>
  <c r="E88" i="10" s="1"/>
  <c r="C88" i="10"/>
  <c r="D87" i="10"/>
  <c r="E87" i="10" s="1"/>
  <c r="C87" i="10"/>
  <c r="D86" i="10"/>
  <c r="E86" i="10" s="1"/>
  <c r="C86" i="10"/>
  <c r="D85" i="10"/>
  <c r="E85" i="10" s="1"/>
  <c r="C85" i="10"/>
  <c r="D84" i="10"/>
  <c r="E84" i="10" s="1"/>
  <c r="C84" i="10"/>
  <c r="D83" i="10"/>
  <c r="E83" i="10" s="1"/>
  <c r="C83" i="10"/>
  <c r="D82" i="10"/>
  <c r="E82" i="10" s="1"/>
  <c r="C82" i="10"/>
  <c r="D81" i="10"/>
  <c r="E81" i="10" s="1"/>
  <c r="C81" i="10"/>
  <c r="D80" i="10"/>
  <c r="E80" i="10" s="1"/>
  <c r="C80" i="10"/>
  <c r="D79" i="10"/>
  <c r="E79" i="10" s="1"/>
  <c r="C79" i="10"/>
  <c r="D78" i="10"/>
  <c r="E78" i="10"/>
  <c r="C78" i="10"/>
  <c r="D77" i="10"/>
  <c r="E77" i="10" s="1"/>
  <c r="C77" i="10"/>
  <c r="D76" i="10"/>
  <c r="E76" i="10" s="1"/>
  <c r="C76" i="10"/>
  <c r="D75" i="10"/>
  <c r="E75" i="10" s="1"/>
  <c r="C75" i="10"/>
  <c r="D74" i="10"/>
  <c r="E74" i="10" s="1"/>
  <c r="C74" i="10"/>
  <c r="D73" i="10"/>
  <c r="E73" i="10" s="1"/>
  <c r="C73" i="10"/>
  <c r="D72" i="10"/>
  <c r="E72" i="10" s="1"/>
  <c r="C72" i="10"/>
  <c r="D71" i="10"/>
  <c r="E71" i="10" s="1"/>
  <c r="C71" i="10"/>
  <c r="D70" i="10"/>
  <c r="E70" i="10" s="1"/>
  <c r="C70" i="10"/>
  <c r="D69" i="10"/>
  <c r="E69" i="10" s="1"/>
  <c r="C69" i="10"/>
  <c r="D68" i="10"/>
  <c r="E68" i="10" s="1"/>
  <c r="C68" i="10"/>
  <c r="D67" i="10"/>
  <c r="E67" i="10" s="1"/>
  <c r="C67" i="10"/>
  <c r="D66" i="10"/>
  <c r="E66" i="10" s="1"/>
  <c r="C66" i="10"/>
  <c r="D65" i="10"/>
  <c r="E65" i="10" s="1"/>
  <c r="C65" i="10"/>
  <c r="D64" i="10"/>
  <c r="E64" i="10" s="1"/>
  <c r="C64" i="10"/>
  <c r="D63" i="10"/>
  <c r="E63" i="10" s="1"/>
  <c r="C63" i="10"/>
  <c r="D62" i="10"/>
  <c r="E62" i="10"/>
  <c r="C62" i="10"/>
  <c r="D61" i="10"/>
  <c r="E61" i="10" s="1"/>
  <c r="C61" i="10"/>
  <c r="D60" i="10"/>
  <c r="E60" i="10" s="1"/>
  <c r="C60" i="10"/>
  <c r="D59" i="10"/>
  <c r="E59" i="10" s="1"/>
  <c r="C59" i="10"/>
  <c r="D58" i="10"/>
  <c r="E58" i="10" s="1"/>
  <c r="C58" i="10"/>
  <c r="D57" i="10"/>
  <c r="E57" i="10" s="1"/>
  <c r="C57" i="10"/>
  <c r="D56" i="10"/>
  <c r="E56" i="10" s="1"/>
  <c r="C56" i="10"/>
  <c r="D55" i="10"/>
  <c r="E55" i="10" s="1"/>
  <c r="C55" i="10"/>
  <c r="D54" i="10"/>
  <c r="E54" i="10" s="1"/>
  <c r="C54" i="10"/>
  <c r="D53" i="10"/>
  <c r="E53" i="10" s="1"/>
  <c r="C53" i="10"/>
  <c r="D52" i="10"/>
  <c r="E52" i="10" s="1"/>
  <c r="C52" i="10"/>
  <c r="D51" i="10"/>
  <c r="E51" i="10" s="1"/>
  <c r="C51" i="10"/>
  <c r="D50" i="10"/>
  <c r="E50" i="10"/>
  <c r="C50" i="10"/>
  <c r="D49" i="10"/>
  <c r="E49" i="10" s="1"/>
  <c r="C49" i="10"/>
  <c r="D48" i="10"/>
  <c r="E48" i="10" s="1"/>
  <c r="C48" i="10"/>
  <c r="D47" i="10"/>
  <c r="E47" i="10" s="1"/>
  <c r="C47" i="10"/>
  <c r="D46" i="10"/>
  <c r="E46" i="10" s="1"/>
  <c r="C46" i="10"/>
  <c r="D45" i="10"/>
  <c r="E45" i="10" s="1"/>
  <c r="C45" i="10"/>
  <c r="D44" i="10"/>
  <c r="E44" i="10" s="1"/>
  <c r="C44" i="10"/>
  <c r="D43" i="10"/>
  <c r="E43" i="10"/>
  <c r="C43" i="10"/>
  <c r="D42" i="10"/>
  <c r="E42" i="10" s="1"/>
  <c r="C42" i="10"/>
  <c r="D41" i="10"/>
  <c r="E41" i="10" s="1"/>
  <c r="C41" i="10"/>
  <c r="D40" i="10"/>
  <c r="E40" i="10" s="1"/>
  <c r="C40" i="10"/>
  <c r="D39" i="10"/>
  <c r="E39" i="10" s="1"/>
  <c r="C39" i="10"/>
  <c r="D38" i="10"/>
  <c r="E38" i="10" s="1"/>
  <c r="C38" i="10"/>
  <c r="D37" i="10"/>
  <c r="E37" i="10" s="1"/>
  <c r="C37" i="10"/>
  <c r="D36" i="10"/>
  <c r="E36" i="10" s="1"/>
  <c r="C36" i="10"/>
  <c r="D35" i="10"/>
  <c r="E35" i="10" s="1"/>
  <c r="C35" i="10"/>
  <c r="D34" i="10"/>
  <c r="E34" i="10" s="1"/>
  <c r="C34" i="10"/>
  <c r="D33" i="10"/>
  <c r="E33" i="10" s="1"/>
  <c r="C33" i="10"/>
  <c r="D32" i="10"/>
  <c r="E32" i="10" s="1"/>
  <c r="C32" i="10"/>
  <c r="D31" i="10"/>
  <c r="E31" i="10" s="1"/>
  <c r="C31" i="10"/>
  <c r="D30" i="10"/>
  <c r="E30" i="10" s="1"/>
  <c r="C30" i="10"/>
  <c r="D29" i="10"/>
  <c r="E29" i="10" s="1"/>
  <c r="C29" i="10"/>
  <c r="D28" i="10"/>
  <c r="E28" i="10" s="1"/>
  <c r="C28" i="10"/>
  <c r="D27" i="10"/>
  <c r="E27" i="10"/>
  <c r="C27" i="10"/>
  <c r="D26" i="10"/>
  <c r="E26" i="10" s="1"/>
  <c r="C26" i="10"/>
  <c r="D25" i="10"/>
  <c r="E25" i="10" s="1"/>
  <c r="C25" i="10"/>
  <c r="D24" i="10"/>
  <c r="E24" i="10" s="1"/>
  <c r="C24" i="10"/>
  <c r="D23" i="10"/>
  <c r="E23" i="10" s="1"/>
  <c r="C23" i="10"/>
  <c r="D22" i="10"/>
  <c r="E22" i="10" s="1"/>
  <c r="C22" i="10"/>
  <c r="D21" i="10"/>
  <c r="E21" i="10" s="1"/>
  <c r="C21" i="10"/>
  <c r="D20" i="10"/>
  <c r="E20" i="10" s="1"/>
  <c r="C20" i="10"/>
  <c r="D19" i="10"/>
  <c r="E19" i="10" s="1"/>
  <c r="C19" i="10"/>
  <c r="D18" i="10"/>
  <c r="E18" i="10" s="1"/>
  <c r="C18" i="10"/>
  <c r="D17" i="10"/>
  <c r="E17" i="10" s="1"/>
  <c r="C17" i="10"/>
  <c r="D16" i="10"/>
  <c r="E16" i="10" s="1"/>
  <c r="C16" i="10"/>
  <c r="D15" i="10"/>
  <c r="E15" i="10" s="1"/>
  <c r="C15" i="10"/>
  <c r="D14" i="10"/>
  <c r="E14" i="10" s="1"/>
  <c r="C14" i="10"/>
  <c r="D13" i="10"/>
  <c r="E13" i="10" s="1"/>
  <c r="C13" i="10"/>
  <c r="D12" i="10"/>
  <c r="E12" i="10" s="1"/>
  <c r="C12" i="10"/>
  <c r="D11" i="10"/>
  <c r="E11" i="10" s="1"/>
  <c r="C11" i="10"/>
  <c r="D10" i="10"/>
  <c r="E10" i="10" s="1"/>
  <c r="C10" i="10"/>
  <c r="D9" i="10"/>
  <c r="E9" i="10" s="1"/>
  <c r="C9" i="10"/>
</calcChain>
</file>

<file path=xl/sharedStrings.xml><?xml version="1.0" encoding="utf-8"?>
<sst xmlns="http://schemas.openxmlformats.org/spreadsheetml/2006/main" count="307" uniqueCount="247">
  <si>
    <t>Spine Point</t>
  </si>
  <si>
    <t>M1</t>
  </si>
  <si>
    <t>M2</t>
  </si>
  <si>
    <t>M3</t>
  </si>
  <si>
    <t>M4</t>
  </si>
  <si>
    <t>M5</t>
  </si>
  <si>
    <t>M6</t>
  </si>
  <si>
    <t>U1</t>
  </si>
  <si>
    <t>U2</t>
  </si>
  <si>
    <t>U3</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</si>
  <si>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</si>
  <si>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</si>
  <si>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</si>
  <si>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</si>
  <si>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</si>
  <si>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</si>
  <si>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</si>
  <si>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</si>
  <si>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</si>
  <si>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</si>
  <si>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</si>
  <si>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</si>
  <si>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</si>
  <si>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</si>
  <si>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</si>
  <si>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</si>
  <si>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</si>
  <si>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</si>
  <si>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</si>
  <si>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</si>
  <si>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</si>
  <si>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</si>
  <si>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</si>
  <si>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</si>
  <si>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</si>
  <si>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</si>
  <si>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</si>
  <si>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</si>
  <si>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</si>
  <si>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</si>
  <si>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</si>
  <si>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</si>
  <si>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</si>
  <si>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</si>
  <si>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</si>
  <si>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</si>
  <si>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</si>
  <si>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</si>
  <si>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</si>
  <si>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</si>
  <si>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L41</t>
  </si>
  <si>
    <t>L42</t>
  </si>
  <si>
    <t>L43</t>
  </si>
  <si>
    <t>Group</t>
  </si>
  <si>
    <t>Main Pay Scale (MPS)</t>
  </si>
  <si>
    <t>Upper Pay Scale (UPS)</t>
  </si>
  <si>
    <t>Spine  Point</t>
  </si>
  <si>
    <t>TLR Payment 2</t>
  </si>
  <si>
    <t>Minimum</t>
  </si>
  <si>
    <t>Maximum</t>
  </si>
  <si>
    <t>TLR Payment 1</t>
  </si>
  <si>
    <t>Leadership Group</t>
  </si>
  <si>
    <t>Category of Employee</t>
  </si>
  <si>
    <t>Effective Date of Pay Award</t>
  </si>
  <si>
    <t>Rate for Employee</t>
  </si>
  <si>
    <t>Rate:</t>
  </si>
  <si>
    <t>Earnings</t>
  </si>
  <si>
    <t>0%</t>
  </si>
  <si>
    <t>Average Employer NI Rate</t>
  </si>
  <si>
    <t>London Borough of Barnet</t>
  </si>
  <si>
    <t>BB2</t>
  </si>
  <si>
    <t>BB3</t>
  </si>
  <si>
    <r>
      <t xml:space="preserve">All Teaching Staff </t>
    </r>
    <r>
      <rPr>
        <sz val="10"/>
        <rFont val="Arial"/>
        <family val="2"/>
      </rPr>
      <t xml:space="preserve"> (paid under Teachers Pay &amp; Conditions Document)</t>
    </r>
  </si>
  <si>
    <t>Employee Salary and Employer National Insurance &amp; Pension Contribution Rates</t>
  </si>
  <si>
    <t>Annual Salary</t>
  </si>
  <si>
    <t>NI Contribution</t>
  </si>
  <si>
    <t xml:space="preserve">Enter Actual Gross </t>
  </si>
  <si>
    <t>To obtain Actual Employer</t>
  </si>
  <si>
    <t>`At a glance Employer NI Contributions'</t>
  </si>
  <si>
    <t>Contents</t>
  </si>
  <si>
    <t>Introduction</t>
  </si>
  <si>
    <t>Nursery Nurse Grading Review -  Joint Agreement – July 2009</t>
  </si>
  <si>
    <t>Agreement</t>
  </si>
  <si>
    <t>The table below sets out:</t>
  </si>
  <si>
    <t>the new grade range for all new staff with less than 5 years but more than 3 years continuous LG service (column 3)</t>
  </si>
  <si>
    <t>the new grade range for all new staff with less than 3 years continuous LG service (column 4)</t>
  </si>
  <si>
    <t>29 days leave</t>
  </si>
  <si>
    <t>25 days leave</t>
  </si>
  <si>
    <t>24 days leave</t>
  </si>
  <si>
    <t>scp</t>
  </si>
  <si>
    <t>Current</t>
  </si>
  <si>
    <r>
      <t>·</t>
    </r>
    <r>
      <rPr>
        <sz val="7"/>
        <rFont val="Times New Roman"/>
        <family val="1"/>
      </rPr>
      <t xml:space="preserve">        </t>
    </r>
    <r>
      <rPr>
        <b/>
        <sz val="12"/>
        <rFont val="Arial"/>
        <family val="2"/>
      </rPr>
      <t xml:space="preserve">Existing staff </t>
    </r>
  </si>
  <si>
    <r>
      <t>·</t>
    </r>
    <r>
      <rPr>
        <sz val="7"/>
        <rFont val="Times New Roman"/>
        <family val="1"/>
      </rPr>
      <t xml:space="preserve">        </t>
    </r>
    <r>
      <rPr>
        <b/>
        <sz val="12"/>
        <rFont val="Arial"/>
        <family val="2"/>
      </rPr>
      <t>New staff &gt;5 yrs service</t>
    </r>
  </si>
  <si>
    <t>New staff 3-5 yrs service</t>
  </si>
  <si>
    <t>New staff &lt;3 yrs service</t>
  </si>
  <si>
    <t>Implementation</t>
  </si>
  <si>
    <t xml:space="preserve">If schools wish to progress their Nursery Nurse(s) further up the agreed pay scale they may do so in line with their whole school pay policy and subject to an objective justification. </t>
  </si>
  <si>
    <t>New appointments</t>
  </si>
  <si>
    <t>Contracts</t>
  </si>
  <si>
    <t>Contracts for Nursery Nurses will set out the new pay rates and reflect the terms of the retainer pay. The principle differences to current term time or 52 week contracts will be the entitlement to retainer pay which is conditional upon their return to work after school closure periods, and, where staff are required and/or agree to work during the retainer period they would have their pay made up to full pay for the time worked.</t>
  </si>
  <si>
    <t>VA and Foundation Schools</t>
  </si>
  <si>
    <t xml:space="preserve">This agreement will apply to Nursery Nurses employed by all Community Schools in Barnet. VA and Foundation schools will also be advised to apply the agreement to their Nursery Nurses. HR will monitor implementation of the agreement and take appropriate steps and work closely with the unions to ensure that it is implemented in a consistent fashion. </t>
  </si>
  <si>
    <t xml:space="preserve">Joint agreement was reached between Barnet Council and the trade unions (UNISON and GMB), on the revised grade for Nursery Nurses employed in Barnet Schools in July 2009 for implementation backdated to September 2008. </t>
  </si>
  <si>
    <t xml:space="preserve">Existing Nursery Nurses appointed after September 2008 were assimilated onto the minimum of point 25 from the date of their appointment and be progressed in line with the normal qualifying service rules for incremental progression. </t>
  </si>
  <si>
    <t>Back pay was paid as a lump sum in the month of implementation.</t>
  </si>
  <si>
    <t>New Nursery Nurses appointed after the date of the agreement should be appointed on the appropriate scale in the table commensurate with their length of continuous local government service which in turn reflects their annual leave entitlement.  It follows, that as their service increases the Nursery Nurse will be entitled to receive the salary appropriate to the higher banding.</t>
  </si>
  <si>
    <t>All schools were requested to instruct HR, or their payroll provider, details of the necessary changes  to be implemented which should have been confirmed in writing to the individual.</t>
  </si>
  <si>
    <t>Old grades &amp; Salaries</t>
  </si>
  <si>
    <t>New grades</t>
  </si>
  <si>
    <t>the new grades for those new staff who have 5 years continuous Local Government (LG) Service (column 2)</t>
  </si>
  <si>
    <t>13.8%</t>
  </si>
  <si>
    <t>The basis of the agreement was to apply the evaluated grade range and offer a retainer payment during the school holiday period.  This pays half-pay for the weeks in excess of term time and the amalgamated leave entitlement of annual leave and Bank Holidays. This is in line with Green Book conditions for certain Term Time groups of workers such as Meal Time Supervisors and Coach Escorts. Backdating was to September 2008, the date on which the Job Description was agreed.</t>
  </si>
  <si>
    <t>The old grades and salaries range (column 1)</t>
  </si>
  <si>
    <t xml:space="preserve">The difference between columns 2, 3 and 4 arises from the different annual leave entitlements associated with local government continuous service which is built into the retainer pay formula. </t>
  </si>
  <si>
    <t>Existing Nursery Nurses were assimilated onto the minimum of point 25 with effect from 1 September 2008 and progressed to point 26 from 1 April 2009 in line with normal incremental progression. If, exceptionally, an existing Nursery Nurse was earning above point 25 salary they should have been assimilated onto the appropriate point further up the scale so they do not lose out financially.</t>
  </si>
  <si>
    <t>This pack contains details of salary and wage rates for school employees from</t>
  </si>
  <si>
    <t>Barnet</t>
  </si>
  <si>
    <t>Scale</t>
  </si>
  <si>
    <t xml:space="preserve"> Salary</t>
  </si>
  <si>
    <t>Band</t>
  </si>
  <si>
    <t>Point</t>
  </si>
  <si>
    <t>London Provincial Grades</t>
  </si>
  <si>
    <t>Salary Rates</t>
  </si>
  <si>
    <t xml:space="preserve">     </t>
  </si>
  <si>
    <t>Pay £</t>
  </si>
  <si>
    <t xml:space="preserve">Employee Annual Gross </t>
  </si>
  <si>
    <t>Contribution £</t>
  </si>
  <si>
    <t xml:space="preserve">Annual Employer NI </t>
  </si>
  <si>
    <t>Additional Rewards for Classroom Teachers</t>
  </si>
  <si>
    <t>Special Education Needs</t>
  </si>
  <si>
    <t>Teaching and Learning Responsibility Payments</t>
  </si>
  <si>
    <t>https://www.gov.uk/government/publications/rates-and-allowances-national-insurance-contributions/rates-and-allowances-national-insurance-contributions</t>
  </si>
  <si>
    <t>BB1</t>
  </si>
  <si>
    <t>Grade Line</t>
  </si>
  <si>
    <t>Grade</t>
  </si>
  <si>
    <t>KH</t>
  </si>
  <si>
    <t>Min (SCP)</t>
  </si>
  <si>
    <t>Max (SCP)</t>
  </si>
  <si>
    <t>Min</t>
  </si>
  <si>
    <t>MP</t>
  </si>
  <si>
    <t>Max</t>
  </si>
  <si>
    <t>Grade A</t>
  </si>
  <si>
    <t>Grade B</t>
  </si>
  <si>
    <t>Grade C</t>
  </si>
  <si>
    <t>Grade D</t>
  </si>
  <si>
    <t>Grade E</t>
  </si>
  <si>
    <t>Grade F</t>
  </si>
  <si>
    <t>Grade G</t>
  </si>
  <si>
    <t>Grade H</t>
  </si>
  <si>
    <t>Grade I</t>
  </si>
  <si>
    <t>Grade J</t>
  </si>
  <si>
    <t>Grade K</t>
  </si>
  <si>
    <t>Grade L</t>
  </si>
  <si>
    <t>Grade M</t>
  </si>
  <si>
    <t>Grade N</t>
  </si>
  <si>
    <t>Grade O</t>
  </si>
  <si>
    <t>Grade P</t>
  </si>
  <si>
    <t>Grade Q</t>
  </si>
  <si>
    <t>Grade R</t>
  </si>
  <si>
    <t>Grade S</t>
  </si>
  <si>
    <t>Employer National Insurance Contribution Rates from April 2017</t>
  </si>
  <si>
    <t>STPCD Minimum</t>
  </si>
  <si>
    <t>STPCD Maximum</t>
  </si>
  <si>
    <t>3b</t>
  </si>
  <si>
    <t>3a</t>
  </si>
  <si>
    <t>School Employees</t>
  </si>
  <si>
    <r>
      <t>All Non -Teaching Staff</t>
    </r>
    <r>
      <rPr>
        <sz val="10"/>
        <rFont val="Arial"/>
        <family val="2"/>
      </rPr>
      <t xml:space="preserve">  (paid under LB Barnet Unified Rewards scheme)</t>
    </r>
  </si>
  <si>
    <t>Associate (Unqualified) Teacher Pay Range - Annual Salary</t>
  </si>
  <si>
    <r>
      <t xml:space="preserve">School Teachers' Statutory </t>
    </r>
    <r>
      <rPr>
        <b/>
        <u/>
        <sz val="15"/>
        <color rgb="FF3333FF"/>
        <rFont val="Arial"/>
        <family val="2"/>
      </rPr>
      <t>minima</t>
    </r>
    <r>
      <rPr>
        <b/>
        <sz val="15"/>
        <color rgb="FF3333FF"/>
        <rFont val="Arial"/>
        <family val="2"/>
      </rPr>
      <t xml:space="preserve"> and </t>
    </r>
    <r>
      <rPr>
        <b/>
        <u/>
        <sz val="15"/>
        <color rgb="FF3333FF"/>
        <rFont val="Arial"/>
        <family val="2"/>
      </rPr>
      <t>maxima</t>
    </r>
    <r>
      <rPr>
        <b/>
        <sz val="15"/>
        <color rgb="FF3333FF"/>
        <rFont val="Arial"/>
        <family val="2"/>
      </rPr>
      <t xml:space="preserve"> of all pay ranges (Outer London).</t>
    </r>
  </si>
  <si>
    <t xml:space="preserve">School Teachers' Pay Ranges (Outer London) </t>
  </si>
  <si>
    <t>Pay Award</t>
  </si>
  <si>
    <t>Less than 8,423</t>
  </si>
  <si>
    <t>Salary           01 April 2018</t>
  </si>
  <si>
    <t>NJC Scales 2018/19  Outer London</t>
  </si>
  <si>
    <t xml:space="preserve">            </t>
  </si>
  <si>
    <t>Increase</t>
  </si>
  <si>
    <t>£'s</t>
  </si>
  <si>
    <t>%</t>
  </si>
  <si>
    <t>New</t>
  </si>
  <si>
    <t>Assimilation</t>
  </si>
  <si>
    <t>2019/20</t>
  </si>
  <si>
    <t xml:space="preserve">change </t>
  </si>
  <si>
    <t xml:space="preserve">no grade </t>
  </si>
  <si>
    <t xml:space="preserve">New </t>
  </si>
  <si>
    <t>Spine Pt</t>
  </si>
  <si>
    <t>After assim.</t>
  </si>
  <si>
    <t>Rate</t>
  </si>
  <si>
    <t>Salaries 2018/19</t>
  </si>
  <si>
    <t>new rates wef April 18</t>
  </si>
  <si>
    <t>Grades and salaries 2017/18</t>
  </si>
  <si>
    <t>Unified Rewards</t>
  </si>
  <si>
    <t>The BLW is linked to scp 12 on the GLPC scp 12 (scp 4 on new scales Apr 19)</t>
  </si>
  <si>
    <t>The BLW has been superceded by the National and London Councils' pay award wef Apr 18</t>
  </si>
  <si>
    <t>% inc</t>
  </si>
  <si>
    <t xml:space="preserve">over </t>
  </si>
  <si>
    <t>Salaries 2019/20</t>
  </si>
  <si>
    <t>new rates wef April 19</t>
  </si>
  <si>
    <t>Upper Pay Scale (UPS) 2%</t>
  </si>
  <si>
    <t>Leading Practitioners Pay Range - Annual Salary</t>
  </si>
  <si>
    <t>Statutory Minimum and Maximum Pay rates for Teachers wef 1st Sept 2018 updated</t>
  </si>
  <si>
    <t>The key headlines for calculating staffing expenditure from April 2019 are: -</t>
  </si>
  <si>
    <t>*  Includes statutory minmum and maximum pay ranges for  Teaching staff wef 1st Sept 18</t>
  </si>
  <si>
    <t>* 2019/20 Personal Tax Allowances at £12,500.</t>
  </si>
  <si>
    <t xml:space="preserve">Barnet Living Wage wef 1 Apr 18 linked to national pay award </t>
  </si>
  <si>
    <t>Financial Year 2019-20</t>
  </si>
  <si>
    <t>1% (assumed)</t>
  </si>
  <si>
    <t>as per pay scales</t>
  </si>
  <si>
    <r>
      <t>All Non -Teaching Staff</t>
    </r>
    <r>
      <rPr>
        <sz val="10"/>
        <rFont val="Arial"/>
        <family val="2"/>
      </rPr>
      <t xml:space="preserve">  (paid under GLPC/National Joint Conditions).</t>
    </r>
  </si>
  <si>
    <t>1st April 2019</t>
  </si>
  <si>
    <t xml:space="preserve"> Employers Pension Contribution Rate from April 18</t>
  </si>
  <si>
    <t>Employers Pension Contribution Rate from April 19</t>
  </si>
  <si>
    <t>2% (estimate)</t>
  </si>
  <si>
    <t xml:space="preserve">Main Pay Scale (MPS) </t>
  </si>
  <si>
    <t>From 01/09/2018  £pa</t>
  </si>
  <si>
    <t>Assumed 1% wef 1/9/2019</t>
  </si>
  <si>
    <t>Ranges for Headteachers Sept 2018</t>
  </si>
  <si>
    <t>Ranges for Headteachers assumed 1% Sept 2019</t>
  </si>
  <si>
    <t xml:space="preserve">Leadership Group Pay Range Annual Salary </t>
  </si>
  <si>
    <t>with effect from 1st Sept 2018 and assumed pay award wef Sept 2019</t>
  </si>
  <si>
    <r>
      <t xml:space="preserve">From </t>
    </r>
    <r>
      <rPr>
        <b/>
        <sz val="10"/>
        <rFont val="Arial"/>
        <family val="2"/>
      </rPr>
      <t>01/09/2018</t>
    </r>
    <r>
      <rPr>
        <sz val="10"/>
        <rFont val="Arial"/>
        <family val="2"/>
      </rPr>
      <t xml:space="preserve">  £pa</t>
    </r>
  </si>
  <si>
    <t>Associate (Unqualified)  Teacher Pay Scale</t>
  </si>
  <si>
    <t xml:space="preserve">Teacher Pay Scales with effect from 1st September 2018 </t>
  </si>
  <si>
    <t>Non teachers - NJC/GLPC pay scales - 2019/20</t>
  </si>
  <si>
    <t>Updated by HR Apr 19</t>
  </si>
  <si>
    <t>*Non teaching staff in VA and Foundation schools (not adopting UR )  using GLPC (NJC) payscales from 1st April 2018 and April 2019</t>
  </si>
  <si>
    <t>financial year 2019-20 as at April 2019</t>
  </si>
  <si>
    <t>Employers National Insurance Contribution Rates from April 2019</t>
  </si>
  <si>
    <t>See tab 6 for details</t>
  </si>
  <si>
    <t>*Non teaching staff in community schools (and others adopting)  now under Unified Reward pay from 1st April 2018 and scales from April 2019</t>
  </si>
  <si>
    <t xml:space="preserve">* Employers NI contributions from April 2019 rates </t>
  </si>
  <si>
    <t xml:space="preserve">Summary of Pay Awards </t>
  </si>
  <si>
    <t>HMRC NIC 2019/20 rates</t>
  </si>
  <si>
    <r>
      <t xml:space="preserve">Non teachers Unified Reward Grades/pay scales 2019/20 9 </t>
    </r>
    <r>
      <rPr>
        <b/>
        <sz val="12"/>
        <rFont val="Arial"/>
        <family val="2"/>
      </rPr>
      <t>(updated Apr 19)</t>
    </r>
  </si>
  <si>
    <t>% increase</t>
  </si>
  <si>
    <t>Unified Rewards 2019 Pay Award – HR statement April 2019</t>
  </si>
  <si>
    <t>These increases must now be applied for all staff on Unified Reward pay scales working in community schools, maintained special schools, nursery schools and PRUs.  Voluntary-aided and foundation schools that have adopted the Unified Reward pay scales are also advised to apply these increases, in order to remain consistent with the Unified Pay rates for council-employed staff.</t>
  </si>
  <si>
    <t xml:space="preserve">The council have asked Capita CSG to apply the increases to all community schools, maintained special schools, nursery schools and PRUs that subscribe to the CSG payroll service.   Voluntary Aided and foundation schools who use the Capita CSG service will need to notify CSG Payroll of their intentions regarding the adoption of these pay scales. Any of those schools that use other payroll providers should pass on the details of the new rates to their payroll provider for implementation.   </t>
  </si>
  <si>
    <t>Explanation of the increases</t>
  </si>
  <si>
    <t>If the Council directly implemented the pay award as per the NJC recommendations, this would see lower bands operating across 2 spine points and Grade B and C would start at the same point, which is not practical within the current pay banding arrangements. It would also impact on the robustness of the Unified Reward Grades in future years as there was a chance that the next pay award would cause more grades to overlap, especially if the pay award again gave a higher percentage increase to the lower grades.</t>
  </si>
  <si>
    <t>As the Council applies pay bands rather than spinal points, a uniform percentage uplift would not be effective.   Therefore the Council has taken the percentage uplift at the bottom and the percentage uplift at the top of each grade and averaged these so the same percentage can be applied to all staff within a grade ensuring that no employee earns less than the minimum of the grade or more than the maximum of the grade. The exception is Grade A as the starting point has been scaled back to ensure a span, therefore the decision is to apply the maximum increase to all staff.</t>
  </si>
  <si>
    <t>Performance Development Reviews</t>
  </si>
  <si>
    <r>
      <t>For the sake of clarity, the above changes are part of the national pay award (cost of living award) and the performance review payments are a separate exercise and payment which are applied at the end of the performance review process, and backdated to 1</t>
    </r>
    <r>
      <rPr>
        <vertAlign val="superscript"/>
        <sz val="11"/>
        <rFont val="Calibri"/>
        <family val="2"/>
      </rPr>
      <t>st</t>
    </r>
    <r>
      <rPr>
        <sz val="11"/>
        <rFont val="Calibri"/>
        <family val="2"/>
      </rPr>
      <t xml:space="preserve"> April.</t>
    </r>
  </si>
  <si>
    <t>If you wish to discuss further please contact Natasha Edmunds, HR Director (natasha.edmunds@barnet.gov.uk)  or Sharni Kent, Senior HR Business Partner (sharni.kent@barnet.gov.uk) at Barnet Council.</t>
  </si>
  <si>
    <t>The Council has reviewed its Unified Reward Pay Scales and has amended these for April 2019 in line with the revised NJC pay scales for Outer London staff. The table on Tab 4a demonstrates the new minimum and maximum salary for each grade and the percentage uplift to be applied.   Where the percentage uplift from the old grade is less than the minimum of the new grade staff will be placed on the bottom of the grade, and similarly, percentage increases will be capped to the maximum of the grade which staff are on.</t>
  </si>
  <si>
    <t>4a</t>
  </si>
  <si>
    <t>4b</t>
  </si>
  <si>
    <t>Non teachers UR - HR guidance Apr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</si>
</sst>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3" formatCode="_-* #,##0.00_-;\-* #,##0.00_-;_-* &quot;-&quot;??_-;_-@_-"/>
    <numFmt numFmtId="164" formatCode="0_)"/>
    <numFmt numFmtId="165" formatCode="0.0%"/>
    <numFmt numFmtId="166" formatCode="_-* #,##0_-;\-* #,##0_-;_-* &quot;-&quot;??_-;_-@_-"/>
    <numFmt numFmtId="167" formatCode="&quot;£&quot;#,##0"/>
    <numFmt numFmtId="168" formatCode="[$-F800]dddd\,\ mmmm\ dd\,\ yyyy"/>
    <numFmt numFmtId="169" formatCode="#,##0;[Red]\(#,##0\)"/>
  </numFmts>
  <fonts count="56"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b/>
      <sz val="11"/>
      <name val="Arial"/>
      <family val="2"/>
    </font>
    <font>
      <b/>
      <u/>
      <sz val="11"/>
      <name val="Arial"/>
      <family val="2"/>
    </font>
    <font>
      <sz val="11"/>
      <name val="Arial"/>
      <family val="2"/>
    </font>
    <font>
      <b/>
      <sz val="12"/>
      <color indexed="8"/>
      <name val="Arial"/>
      <family val="2"/>
    </font>
    <font>
      <sz val="10"/>
      <color indexed="14"/>
      <name val="Arial"/>
      <family val="2"/>
    </font>
    <font>
      <sz val="9"/>
      <name val="Arial"/>
      <family val="2"/>
    </font>
    <font>
      <b/>
      <u/>
      <sz val="12"/>
      <name val="Arial"/>
      <family val="2"/>
    </font>
    <font>
      <u/>
      <sz val="10"/>
      <color indexed="12"/>
      <name val="Arial"/>
      <family val="2"/>
    </font>
    <font>
      <sz val="10"/>
      <color indexed="14"/>
      <name val="Arial"/>
      <family val="2"/>
    </font>
    <font>
      <sz val="9"/>
      <color indexed="14"/>
      <name val="Arial"/>
      <family val="2"/>
    </font>
    <font>
      <b/>
      <sz val="11"/>
      <color indexed="14"/>
      <name val="Arial"/>
      <family val="2"/>
    </font>
    <font>
      <b/>
      <sz val="10"/>
      <color indexed="14"/>
      <name val="Arial"/>
      <family val="2"/>
    </font>
    <font>
      <b/>
      <sz val="14"/>
      <name val="Arial"/>
      <family val="2"/>
    </font>
    <font>
      <b/>
      <sz val="10"/>
      <color indexed="62"/>
      <name val="Arial"/>
      <family val="2"/>
    </font>
    <font>
      <sz val="18"/>
      <name val="Arial"/>
      <family val="2"/>
    </font>
    <font>
      <sz val="14"/>
      <name val="Arial"/>
      <family val="2"/>
    </font>
    <font>
      <sz val="13.5"/>
      <name val="Arial"/>
      <family val="2"/>
    </font>
    <font>
      <b/>
      <sz val="10"/>
      <name val="Arial"/>
      <family val="2"/>
    </font>
    <font>
      <sz val="10"/>
      <name val="Arial"/>
      <family val="2"/>
    </font>
    <font>
      <sz val="10"/>
      <name val="Arial"/>
      <family val="2"/>
    </font>
    <font>
      <u/>
      <sz val="14"/>
      <color indexed="62"/>
      <name val="Arial"/>
      <family val="2"/>
    </font>
    <font>
      <b/>
      <sz val="12"/>
      <name val="Arial"/>
      <family val="2"/>
    </font>
    <font>
      <sz val="12"/>
      <name val="Arial"/>
      <family val="2"/>
    </font>
    <font>
      <b/>
      <sz val="26"/>
      <name val="Arial"/>
      <family val="2"/>
    </font>
    <font>
      <b/>
      <sz val="20"/>
      <name val="Arial"/>
      <family val="2"/>
    </font>
    <font>
      <b/>
      <sz val="16"/>
      <name val="Arial"/>
      <family val="2"/>
    </font>
    <font>
      <sz val="12"/>
      <color indexed="8"/>
      <name val="Arial"/>
      <family val="2"/>
    </font>
    <font>
      <sz val="12"/>
      <name val="Symbol"/>
      <family val="1"/>
      <charset val="2"/>
    </font>
    <font>
      <sz val="7"/>
      <name val="Times New Roman"/>
      <family val="1"/>
    </font>
    <font>
      <i/>
      <sz val="10"/>
      <name val="Arial"/>
      <family val="2"/>
    </font>
    <font>
      <sz val="12"/>
      <name val="Arial"/>
      <family val="2"/>
    </font>
    <font>
      <i/>
      <sz val="12"/>
      <name val="Arial"/>
      <family val="2"/>
    </font>
    <font>
      <b/>
      <sz val="9"/>
      <name val="Arial"/>
      <family val="2"/>
    </font>
    <font>
      <b/>
      <sz val="10"/>
      <color indexed="9"/>
      <name val="Arial"/>
      <family val="2"/>
    </font>
    <font>
      <b/>
      <i/>
      <sz val="15"/>
      <name val="Arial"/>
      <family val="2"/>
    </font>
    <font>
      <sz val="12"/>
      <color indexed="14"/>
      <name val="Arial"/>
      <family val="2"/>
    </font>
    <font>
      <sz val="11"/>
      <color theme="1"/>
      <name val="Calibri"/>
      <family val="2"/>
      <scheme val="minor"/>
    </font>
    <font>
      <b/>
      <sz val="11"/>
      <color theme="1"/>
      <name val="Calibri"/>
      <family val="2"/>
      <scheme val="minor"/>
    </font>
    <font>
      <b/>
      <sz val="10"/>
      <color rgb="FF3333FF"/>
      <name val="Arial"/>
      <family val="2"/>
    </font>
    <font>
      <b/>
      <sz val="11"/>
      <color theme="1"/>
      <name val="Calibri"/>
      <family val="2"/>
    </font>
    <font>
      <b/>
      <sz val="15"/>
      <color rgb="FF3333FF"/>
      <name val="Arial"/>
      <family val="2"/>
    </font>
    <font>
      <b/>
      <u/>
      <sz val="15"/>
      <color rgb="FF3333FF"/>
      <name val="Arial"/>
      <family val="2"/>
    </font>
    <font>
      <b/>
      <sz val="12"/>
      <color rgb="FFFF0000"/>
      <name val="Arial"/>
      <family val="2"/>
    </font>
    <font>
      <b/>
      <sz val="12"/>
      <color theme="1"/>
      <name val="Calibri"/>
      <family val="2"/>
      <scheme val="minor"/>
    </font>
    <font>
      <sz val="11"/>
      <name val="Calibri"/>
      <family val="2"/>
    </font>
    <font>
      <b/>
      <sz val="11"/>
      <name val="Calibri"/>
      <family val="2"/>
    </font>
    <font>
      <b/>
      <sz val="12"/>
      <name val="Calibri"/>
      <family val="2"/>
    </font>
    <font>
      <i/>
      <sz val="11"/>
      <name val="Calibri"/>
      <family val="2"/>
    </font>
    <font>
      <vertAlign val="superscript"/>
      <sz val="11"/>
      <name val="Calibri"/>
      <family val="2"/>
    </font>
  </fonts>
  <fills count="15">
    <fill>
      <patternFill patternType="none"/>
    </fill>
    <fill>
      <patternFill patternType="gray125"/>
    </fill>
    <fill>
      <patternFill patternType="solid">
        <fgColor indexed="9"/>
        <bgColor indexed="64"/>
      </patternFill>
    </fill>
    <fill>
      <patternFill patternType="solid">
        <fgColor indexed="21"/>
        <bgColor indexed="56"/>
      </patternFill>
    </fill>
    <fill>
      <patternFill patternType="solid">
        <fgColor indexed="42"/>
        <bgColor indexed="64"/>
      </patternFill>
    </fill>
    <fill>
      <patternFill patternType="solid">
        <fgColor indexed="42"/>
        <bgColor indexed="56"/>
      </patternFill>
    </fill>
    <fill>
      <patternFill patternType="solid">
        <fgColor rgb="FFFFFF00"/>
        <bgColor indexed="64"/>
      </patternFill>
    </fill>
    <fill>
      <patternFill patternType="solid">
        <fgColor rgb="FFFFFFCC"/>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56"/>
      </patternFill>
    </fill>
    <fill>
      <patternFill patternType="solid">
        <fgColor theme="8" tint="0.79998168889431442"/>
        <bgColor indexed="64"/>
      </patternFill>
    </fill>
    <fill>
      <patternFill patternType="solid">
        <fgColor rgb="FF0070C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medium">
        <color indexed="8"/>
      </right>
      <top/>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8"/>
      </bottom>
      <diagonal/>
    </border>
    <border>
      <left style="medium">
        <color indexed="64"/>
      </left>
      <right/>
      <top/>
      <bottom style="medium">
        <color indexed="64"/>
      </bottom>
      <diagonal/>
    </border>
    <border>
      <left style="medium">
        <color indexed="64"/>
      </left>
      <right style="medium">
        <color indexed="64"/>
      </right>
      <top style="medium">
        <color indexed="8"/>
      </top>
      <bottom/>
      <diagonal/>
    </border>
    <border>
      <left style="medium">
        <color indexed="8"/>
      </left>
      <right/>
      <top style="medium">
        <color indexed="8"/>
      </top>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43" fontId="3" fillId="0" borderId="0" applyFont="0" applyFill="0" applyBorder="0" applyAlignment="0" applyProtection="0"/>
    <xf numFmtId="0" fontId="14" fillId="0" borderId="0" applyNumberFormat="0" applyFill="0" applyBorder="0" applyAlignment="0" applyProtection="0">
      <alignment vertical="top"/>
      <protection locked="0"/>
    </xf>
    <xf numFmtId="9" fontId="3" fillId="0" borderId="0" applyFont="0" applyFill="0" applyBorder="0" applyAlignment="0" applyProtection="0"/>
    <xf numFmtId="0" fontId="43" fillId="0" borderId="0"/>
    <xf numFmtId="0" fontId="2" fillId="0" borderId="0"/>
  </cellStyleXfs>
  <cellXfs count="356">
    <xf numFmtId="0" fontId="0" fillId="0" borderId="0" xfId="0"/>
    <xf numFmtId="0" fontId="5" fillId="0" borderId="0" xfId="0" applyFont="1"/>
    <xf numFmtId="0" fontId="5" fillId="0" borderId="0" xfId="0" applyFont="1" applyBorder="1" applyAlignment="1">
      <alignment horizontal="center" wrapText="1"/>
    </xf>
    <xf numFmtId="0" fontId="7" fillId="0" borderId="0" xfId="0" applyFont="1"/>
    <xf numFmtId="0" fontId="8" fillId="0" borderId="0" xfId="0" applyFont="1"/>
    <xf numFmtId="0" fontId="9" fillId="0" borderId="0" xfId="0" applyFont="1"/>
    <xf numFmtId="0" fontId="0" fillId="0" borderId="0" xfId="0" applyAlignment="1">
      <alignment wrapText="1"/>
    </xf>
    <xf numFmtId="3" fontId="0" fillId="0" borderId="0" xfId="0" applyNumberFormat="1"/>
    <xf numFmtId="0" fontId="0" fillId="0" borderId="0" xfId="0" applyAlignment="1">
      <alignment horizontal="center"/>
    </xf>
    <xf numFmtId="0" fontId="11" fillId="0" borderId="0" xfId="0" applyFont="1"/>
    <xf numFmtId="0" fontId="5" fillId="0" borderId="0" xfId="0" applyFont="1" applyBorder="1" applyAlignment="1">
      <alignment horizontal="centerContinuous" vertical="center" wrapText="1"/>
    </xf>
    <xf numFmtId="0" fontId="5" fillId="0" borderId="0" xfId="0" applyFont="1" applyBorder="1"/>
    <xf numFmtId="0" fontId="8" fillId="0" borderId="0" xfId="0" applyFont="1" applyFill="1"/>
    <xf numFmtId="0" fontId="5" fillId="0" borderId="0" xfId="0" applyFont="1" applyFill="1" applyBorder="1" applyAlignment="1">
      <alignment horizontal="center" vertical="top" wrapText="1"/>
    </xf>
    <xf numFmtId="0" fontId="13" fillId="0" borderId="0" xfId="0" applyFont="1" applyFill="1"/>
    <xf numFmtId="0" fontId="7" fillId="0" borderId="0" xfId="0" applyFont="1" applyFill="1"/>
    <xf numFmtId="0" fontId="1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5" fillId="0" borderId="0" xfId="0" applyFont="1" applyFill="1" applyAlignment="1">
      <alignment horizontal="center" vertical="top" wrapText="1"/>
    </xf>
    <xf numFmtId="10" fontId="0" fillId="0" borderId="0" xfId="3" applyNumberFormat="1" applyFont="1"/>
    <xf numFmtId="166" fontId="0" fillId="0" borderId="0" xfId="0" applyNumberFormat="1"/>
    <xf numFmtId="0" fontId="5" fillId="0" borderId="0" xfId="0" applyFont="1" applyFill="1" applyAlignment="1">
      <alignment horizontal="centerContinuous" vertical="center" wrapText="1"/>
    </xf>
    <xf numFmtId="0" fontId="12" fillId="0" borderId="0" xfId="0" applyFont="1" applyBorder="1" applyAlignment="1">
      <alignment horizontal="center" vertical="center" wrapText="1"/>
    </xf>
    <xf numFmtId="166" fontId="3" fillId="0" borderId="0" xfId="1" applyNumberFormat="1"/>
    <xf numFmtId="0" fontId="15" fillId="0" borderId="0" xfId="0" applyFont="1"/>
    <xf numFmtId="0" fontId="11" fillId="0" borderId="0" xfId="0" applyFont="1" applyFill="1" applyBorder="1" applyAlignment="1">
      <alignment horizontal="center" vertical="top" wrapText="1"/>
    </xf>
    <xf numFmtId="0" fontId="11" fillId="0" borderId="0" xfId="0" applyFont="1" applyAlignment="1">
      <alignment wrapText="1"/>
    </xf>
    <xf numFmtId="0" fontId="11" fillId="0" borderId="0" xfId="0" applyFont="1" applyAlignment="1">
      <alignment horizontal="center"/>
    </xf>
    <xf numFmtId="0" fontId="11" fillId="0" borderId="0" xfId="0" applyFont="1" applyBorder="1" applyAlignment="1">
      <alignment horizontal="center" wrapText="1"/>
    </xf>
    <xf numFmtId="0" fontId="11" fillId="0" borderId="0" xfId="0" applyFont="1" applyAlignment="1"/>
    <xf numFmtId="0" fontId="11" fillId="0" borderId="0" xfId="0" applyFont="1" applyFill="1"/>
    <xf numFmtId="0" fontId="11" fillId="0" borderId="0" xfId="0" applyFont="1" applyFill="1" applyBorder="1" applyAlignment="1">
      <alignment horizontal="center" vertical="center" wrapText="1"/>
    </xf>
    <xf numFmtId="0" fontId="11" fillId="0" borderId="0" xfId="0" applyFont="1" applyFill="1" applyAlignment="1">
      <alignment horizontal="center"/>
    </xf>
    <xf numFmtId="0" fontId="17" fillId="0" borderId="0" xfId="0" applyFont="1" applyFill="1"/>
    <xf numFmtId="0" fontId="16"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15" fillId="0" borderId="0" xfId="0" applyFont="1" applyAlignment="1">
      <alignment horizontal="center"/>
    </xf>
    <xf numFmtId="166" fontId="15" fillId="0" borderId="0" xfId="1" applyNumberFormat="1" applyFont="1"/>
    <xf numFmtId="0" fontId="18" fillId="0" borderId="0" xfId="0" quotePrefix="1" applyFont="1"/>
    <xf numFmtId="0" fontId="5" fillId="0" borderId="0" xfId="0" applyFont="1" applyFill="1"/>
    <xf numFmtId="0" fontId="20" fillId="0" borderId="0" xfId="0" applyFont="1"/>
    <xf numFmtId="0" fontId="22" fillId="0" borderId="0" xfId="0" applyFont="1"/>
    <xf numFmtId="0" fontId="23" fillId="0" borderId="0" xfId="0" applyFont="1"/>
    <xf numFmtId="0" fontId="5" fillId="0" borderId="0" xfId="0" applyFont="1" applyBorder="1" applyAlignment="1">
      <alignment horizontal="center"/>
    </xf>
    <xf numFmtId="0" fontId="11" fillId="0" borderId="0" xfId="0" applyFont="1" applyBorder="1"/>
    <xf numFmtId="0" fontId="26" fillId="0" borderId="0" xfId="0" applyFont="1" applyAlignment="1">
      <alignment horizontal="center"/>
    </xf>
    <xf numFmtId="166" fontId="26" fillId="0" borderId="0" xfId="1" applyNumberFormat="1" applyFont="1"/>
    <xf numFmtId="166" fontId="25" fillId="0" borderId="8" xfId="1" quotePrefix="1" applyNumberFormat="1" applyFont="1" applyBorder="1"/>
    <xf numFmtId="9" fontId="25" fillId="0" borderId="8" xfId="0" applyNumberFormat="1" applyFont="1" applyBorder="1" applyAlignment="1">
      <alignment horizontal="center"/>
    </xf>
    <xf numFmtId="10" fontId="25" fillId="0" borderId="8" xfId="0" applyNumberFormat="1" applyFont="1" applyBorder="1" applyAlignment="1">
      <alignment horizontal="center"/>
    </xf>
    <xf numFmtId="166" fontId="25" fillId="0" borderId="9" xfId="1" applyNumberFormat="1" applyFont="1" applyBorder="1"/>
    <xf numFmtId="10" fontId="25" fillId="0" borderId="9" xfId="0" quotePrefix="1" applyNumberFormat="1" applyFont="1" applyBorder="1" applyAlignment="1">
      <alignment horizontal="center"/>
    </xf>
    <xf numFmtId="10" fontId="25" fillId="0" borderId="9" xfId="3" applyNumberFormat="1" applyFont="1" applyBorder="1" applyAlignment="1">
      <alignment horizontal="center"/>
    </xf>
    <xf numFmtId="166" fontId="25" fillId="0" borderId="10" xfId="1" applyNumberFormat="1" applyFont="1" applyBorder="1"/>
    <xf numFmtId="10" fontId="25" fillId="0" borderId="10" xfId="0" quotePrefix="1" applyNumberFormat="1" applyFont="1" applyBorder="1" applyAlignment="1">
      <alignment horizontal="center"/>
    </xf>
    <xf numFmtId="10" fontId="25" fillId="0" borderId="10" xfId="3" applyNumberFormat="1" applyFont="1" applyBorder="1" applyAlignment="1">
      <alignment horizontal="center"/>
    </xf>
    <xf numFmtId="0" fontId="24" fillId="0" borderId="10" xfId="0" applyFont="1" applyFill="1" applyBorder="1" applyAlignment="1">
      <alignment horizontal="center"/>
    </xf>
    <xf numFmtId="166" fontId="5" fillId="0" borderId="11" xfId="1" applyNumberFormat="1" applyFont="1" applyFill="1" applyBorder="1" applyAlignment="1">
      <alignment horizontal="center"/>
    </xf>
    <xf numFmtId="0" fontId="5" fillId="0" borderId="11" xfId="0" applyFont="1" applyFill="1" applyBorder="1" applyAlignment="1">
      <alignment horizontal="center"/>
    </xf>
    <xf numFmtId="166" fontId="25" fillId="0" borderId="12" xfId="1" applyNumberFormat="1" applyFont="1" applyBorder="1" applyAlignment="1">
      <alignment horizontal="center"/>
    </xf>
    <xf numFmtId="0" fontId="15" fillId="0" borderId="13" xfId="0" applyFont="1" applyBorder="1"/>
    <xf numFmtId="0" fontId="0" fillId="0" borderId="14" xfId="0" applyBorder="1"/>
    <xf numFmtId="0" fontId="15" fillId="0" borderId="2" xfId="0" applyFont="1" applyBorder="1"/>
    <xf numFmtId="0" fontId="0" fillId="0" borderId="3" xfId="0" applyBorder="1"/>
    <xf numFmtId="167" fontId="0" fillId="0" borderId="3" xfId="1" applyNumberFormat="1" applyFont="1" applyBorder="1"/>
    <xf numFmtId="0" fontId="15" fillId="0" borderId="6" xfId="0" applyFont="1" applyBorder="1"/>
    <xf numFmtId="0" fontId="0" fillId="0" borderId="4" xfId="0" applyBorder="1"/>
    <xf numFmtId="0" fontId="0" fillId="0" borderId="1" xfId="0" applyBorder="1" applyProtection="1">
      <protection locked="0"/>
    </xf>
    <xf numFmtId="0" fontId="28" fillId="0" borderId="0" xfId="0" applyFont="1" applyAlignment="1">
      <alignment horizontal="center"/>
    </xf>
    <xf numFmtId="0" fontId="28" fillId="0" borderId="0" xfId="0" applyFont="1"/>
    <xf numFmtId="0" fontId="29" fillId="0" borderId="0" xfId="0" applyFont="1"/>
    <xf numFmtId="0" fontId="29" fillId="0" borderId="0" xfId="0" applyFont="1" applyFill="1"/>
    <xf numFmtId="0" fontId="29" fillId="0" borderId="0" xfId="0" applyFont="1" applyAlignment="1">
      <alignment horizontal="left"/>
    </xf>
    <xf numFmtId="0" fontId="29" fillId="0" borderId="0" xfId="0" applyFont="1" applyAlignment="1">
      <alignment horizontal="left" wrapText="1"/>
    </xf>
    <xf numFmtId="0" fontId="18" fillId="0" borderId="0" xfId="0" applyFont="1" applyFill="1"/>
    <xf numFmtId="0" fontId="18" fillId="0" borderId="0" xfId="0" quotePrefix="1" applyFont="1" applyFill="1"/>
    <xf numFmtId="166" fontId="25" fillId="0" borderId="8" xfId="1" quotePrefix="1" applyNumberFormat="1" applyFont="1" applyFill="1" applyBorder="1"/>
    <xf numFmtId="43" fontId="0" fillId="0" borderId="0" xfId="0" applyNumberFormat="1"/>
    <xf numFmtId="0" fontId="29" fillId="0" borderId="0" xfId="0" applyFont="1" applyAlignment="1">
      <alignment horizontal="left" indent="2"/>
    </xf>
    <xf numFmtId="0" fontId="10" fillId="2" borderId="15" xfId="0" applyFont="1" applyFill="1" applyBorder="1" applyAlignment="1">
      <alignment horizontal="center" vertical="top" wrapText="1"/>
    </xf>
    <xf numFmtId="0" fontId="10" fillId="2" borderId="16" xfId="0" applyFont="1" applyFill="1" applyBorder="1" applyAlignment="1">
      <alignment horizontal="center" vertical="top" wrapText="1"/>
    </xf>
    <xf numFmtId="0" fontId="33" fillId="2" borderId="15" xfId="0" applyFont="1" applyFill="1" applyBorder="1" applyAlignment="1">
      <alignment horizontal="right" vertical="top" wrapText="1"/>
    </xf>
    <xf numFmtId="6" fontId="33" fillId="2" borderId="16" xfId="0" applyNumberFormat="1" applyFont="1" applyFill="1" applyBorder="1" applyAlignment="1">
      <alignment horizontal="right" vertical="top" wrapText="1"/>
    </xf>
    <xf numFmtId="15" fontId="29" fillId="0" borderId="0" xfId="0" applyNumberFormat="1" applyFont="1"/>
    <xf numFmtId="0" fontId="29" fillId="0" borderId="0" xfId="0" applyFont="1" applyAlignment="1">
      <alignment wrapText="1"/>
    </xf>
    <xf numFmtId="0" fontId="29" fillId="0" borderId="0" xfId="0" applyFont="1" applyAlignment="1"/>
    <xf numFmtId="0" fontId="36" fillId="0" borderId="0" xfId="0" applyFont="1"/>
    <xf numFmtId="0" fontId="10" fillId="0" borderId="16" xfId="0" applyFont="1" applyFill="1" applyBorder="1" applyAlignment="1">
      <alignment horizontal="center" vertical="top" wrapText="1"/>
    </xf>
    <xf numFmtId="0" fontId="28" fillId="0" borderId="16" xfId="0" applyFont="1" applyFill="1" applyBorder="1" applyAlignment="1">
      <alignment horizontal="center" vertical="top" wrapText="1"/>
    </xf>
    <xf numFmtId="0" fontId="34" fillId="0" borderId="17" xfId="0" applyFont="1" applyFill="1" applyBorder="1" applyAlignment="1">
      <alignment horizontal="left" vertical="top" wrapText="1" indent="2"/>
    </xf>
    <xf numFmtId="0" fontId="34" fillId="0" borderId="16" xfId="0" applyFont="1" applyFill="1" applyBorder="1" applyAlignment="1">
      <alignment horizontal="left" vertical="top" wrapText="1" indent="2"/>
    </xf>
    <xf numFmtId="0" fontId="33" fillId="0" borderId="16" xfId="0" applyFont="1" applyFill="1" applyBorder="1" applyAlignment="1">
      <alignment horizontal="right" vertical="top" wrapText="1"/>
    </xf>
    <xf numFmtId="0" fontId="28" fillId="0" borderId="16" xfId="0" applyFont="1" applyFill="1" applyBorder="1" applyAlignment="1">
      <alignment horizontal="right" vertical="top" wrapText="1"/>
    </xf>
    <xf numFmtId="0" fontId="29" fillId="0" borderId="16" xfId="0" applyFont="1" applyFill="1" applyBorder="1" applyAlignment="1">
      <alignment horizontal="right" vertical="top" wrapText="1"/>
    </xf>
    <xf numFmtId="6" fontId="29" fillId="0" borderId="16" xfId="0" applyNumberFormat="1" applyFont="1" applyFill="1" applyBorder="1" applyAlignment="1">
      <alignment horizontal="center" vertical="top" wrapText="1"/>
    </xf>
    <xf numFmtId="0" fontId="28" fillId="0" borderId="18" xfId="0" applyFont="1" applyFill="1" applyBorder="1" applyAlignment="1">
      <alignment horizontal="center" vertical="top" wrapText="1"/>
    </xf>
    <xf numFmtId="0" fontId="28" fillId="0" borderId="19" xfId="0" applyFont="1" applyFill="1" applyBorder="1" applyAlignment="1">
      <alignment horizontal="center" vertical="top" wrapText="1"/>
    </xf>
    <xf numFmtId="0" fontId="13" fillId="0" borderId="0" xfId="0" applyFont="1"/>
    <xf numFmtId="0" fontId="37" fillId="0" borderId="0" xfId="0" applyFont="1" applyAlignment="1">
      <alignment horizontal="left"/>
    </xf>
    <xf numFmtId="0" fontId="37" fillId="0" borderId="0" xfId="0" applyFont="1"/>
    <xf numFmtId="0" fontId="37" fillId="0" borderId="0" xfId="0" applyFont="1" applyFill="1"/>
    <xf numFmtId="0" fontId="38" fillId="0" borderId="0" xfId="0" applyFont="1"/>
    <xf numFmtId="0" fontId="28" fillId="0" borderId="20" xfId="0" applyFont="1" applyBorder="1" applyAlignment="1">
      <alignment horizontal="center"/>
    </xf>
    <xf numFmtId="0" fontId="0" fillId="0" borderId="19" xfId="0" applyBorder="1"/>
    <xf numFmtId="0" fontId="28" fillId="0" borderId="17" xfId="0" applyFont="1" applyFill="1" applyBorder="1" applyAlignment="1">
      <alignment horizontal="center" vertical="top" wrapText="1"/>
    </xf>
    <xf numFmtId="0" fontId="28" fillId="0" borderId="19" xfId="0" applyFont="1" applyBorder="1" applyAlignment="1">
      <alignment horizontal="center"/>
    </xf>
    <xf numFmtId="9" fontId="0" fillId="0" borderId="0" xfId="3" applyFont="1"/>
    <xf numFmtId="0" fontId="39" fillId="6" borderId="1" xfId="0" applyFont="1" applyFill="1" applyBorder="1" applyAlignment="1">
      <alignment horizontal="center" vertical="top" wrapText="1"/>
    </xf>
    <xf numFmtId="0" fontId="0" fillId="7" borderId="21" xfId="0" applyFill="1" applyBorder="1"/>
    <xf numFmtId="0" fontId="0" fillId="7" borderId="22" xfId="0" applyFill="1" applyBorder="1"/>
    <xf numFmtId="0" fontId="0" fillId="7" borderId="23" xfId="0" applyFill="1" applyBorder="1"/>
    <xf numFmtId="0" fontId="0" fillId="7" borderId="24" xfId="0" applyFill="1" applyBorder="1"/>
    <xf numFmtId="0" fontId="0" fillId="7" borderId="0" xfId="0" applyFill="1" applyBorder="1"/>
    <xf numFmtId="0" fontId="0" fillId="7" borderId="25" xfId="0" applyFill="1" applyBorder="1"/>
    <xf numFmtId="0" fontId="4" fillId="7" borderId="0" xfId="0" applyFont="1" applyFill="1" applyBorder="1"/>
    <xf numFmtId="0" fontId="13" fillId="7" borderId="0" xfId="0" applyFont="1" applyFill="1" applyBorder="1"/>
    <xf numFmtId="0" fontId="29" fillId="7" borderId="0" xfId="0" applyFont="1" applyFill="1" applyBorder="1"/>
    <xf numFmtId="0" fontId="0" fillId="7" borderId="12" xfId="0" applyFill="1" applyBorder="1"/>
    <xf numFmtId="0" fontId="0" fillId="7" borderId="26" xfId="0" applyFill="1" applyBorder="1"/>
    <xf numFmtId="9" fontId="11" fillId="0" borderId="0" xfId="3" applyFont="1"/>
    <xf numFmtId="0" fontId="45" fillId="0" borderId="0" xfId="0" applyFont="1"/>
    <xf numFmtId="37" fontId="40" fillId="3" borderId="11" xfId="0" applyNumberFormat="1" applyFont="1" applyFill="1" applyBorder="1" applyAlignment="1" applyProtection="1">
      <alignment horizontal="center"/>
    </xf>
    <xf numFmtId="37" fontId="40" fillId="3" borderId="27" xfId="0" applyNumberFormat="1" applyFont="1" applyFill="1" applyBorder="1" applyAlignment="1" applyProtection="1">
      <alignment horizontal="center"/>
    </xf>
    <xf numFmtId="168" fontId="40" fillId="3" borderId="27" xfId="0" applyNumberFormat="1" applyFont="1" applyFill="1" applyBorder="1" applyAlignment="1" applyProtection="1">
      <alignment horizontal="center"/>
    </xf>
    <xf numFmtId="37" fontId="5" fillId="0" borderId="8" xfId="0" applyNumberFormat="1" applyFont="1" applyBorder="1" applyAlignment="1" applyProtection="1">
      <alignment horizontal="center"/>
    </xf>
    <xf numFmtId="37" fontId="5" fillId="0" borderId="8" xfId="0" applyNumberFormat="1" applyFont="1" applyFill="1" applyBorder="1" applyAlignment="1" applyProtection="1">
      <alignment horizontal="center"/>
    </xf>
    <xf numFmtId="37" fontId="5" fillId="0" borderId="10" xfId="0" applyNumberFormat="1" applyFont="1" applyBorder="1" applyAlignment="1" applyProtection="1">
      <alignment horizontal="center"/>
    </xf>
    <xf numFmtId="37" fontId="5" fillId="0" borderId="11" xfId="0" applyNumberFormat="1" applyFont="1" applyBorder="1" applyAlignment="1" applyProtection="1">
      <alignment horizontal="center"/>
    </xf>
    <xf numFmtId="37" fontId="5" fillId="0" borderId="10" xfId="0" applyNumberFormat="1" applyFont="1" applyFill="1" applyBorder="1" applyAlignment="1" applyProtection="1">
      <alignment horizontal="center"/>
    </xf>
    <xf numFmtId="0" fontId="5" fillId="0" borderId="0" xfId="0" applyFont="1" applyFill="1" applyBorder="1" applyAlignment="1"/>
    <xf numFmtId="37" fontId="5" fillId="0" borderId="27" xfId="0" applyNumberFormat="1" applyFont="1" applyFill="1" applyBorder="1" applyAlignment="1" applyProtection="1">
      <alignment horizontal="center"/>
    </xf>
    <xf numFmtId="0" fontId="41" fillId="0" borderId="0" xfId="0" applyFont="1"/>
    <xf numFmtId="0" fontId="5" fillId="0" borderId="0" xfId="0" applyFont="1" applyFill="1" applyBorder="1"/>
    <xf numFmtId="0" fontId="0" fillId="0" borderId="0" xfId="0" applyFill="1"/>
    <xf numFmtId="0" fontId="38" fillId="0" borderId="0" xfId="0" applyFont="1" applyFill="1"/>
    <xf numFmtId="0" fontId="5" fillId="7" borderId="0" xfId="0" applyFont="1" applyFill="1" applyBorder="1"/>
    <xf numFmtId="0" fontId="29" fillId="7" borderId="24" xfId="0" applyFont="1" applyFill="1" applyBorder="1"/>
    <xf numFmtId="166" fontId="5" fillId="0" borderId="10" xfId="1" applyNumberFormat="1" applyFont="1" applyFill="1" applyBorder="1" applyAlignment="1">
      <alignment horizontal="center"/>
    </xf>
    <xf numFmtId="0" fontId="5" fillId="0" borderId="10" xfId="0" applyFont="1" applyFill="1" applyBorder="1" applyAlignment="1">
      <alignment horizontal="center"/>
    </xf>
    <xf numFmtId="166" fontId="5" fillId="0" borderId="11" xfId="1" applyNumberFormat="1" applyFont="1" applyFill="1" applyBorder="1" applyAlignment="1">
      <alignment horizontal="right"/>
    </xf>
    <xf numFmtId="166" fontId="5" fillId="0" borderId="10" xfId="1" applyNumberFormat="1" applyFont="1" applyFill="1" applyBorder="1" applyAlignment="1">
      <alignment horizontal="right"/>
    </xf>
    <xf numFmtId="9" fontId="11" fillId="0" borderId="0" xfId="3" applyFont="1" applyFill="1"/>
    <xf numFmtId="15" fontId="5" fillId="0" borderId="0" xfId="0" applyNumberFormat="1" applyFont="1" applyFill="1" applyBorder="1" applyAlignment="1">
      <alignment horizontal="center" vertical="center" wrapText="1"/>
    </xf>
    <xf numFmtId="43" fontId="0" fillId="0" borderId="0" xfId="1" applyNumberFormat="1" applyFont="1" applyFill="1"/>
    <xf numFmtId="0" fontId="4" fillId="0" borderId="0" xfId="0" applyFont="1" applyFill="1" applyBorder="1" applyAlignment="1">
      <alignment horizontal="left" vertical="top" wrapText="1"/>
    </xf>
    <xf numFmtId="0" fontId="8" fillId="0" borderId="0" xfId="0" applyFont="1" applyAlignment="1">
      <alignment wrapText="1"/>
    </xf>
    <xf numFmtId="0" fontId="8" fillId="0" borderId="0" xfId="0" applyFont="1" applyFill="1" applyAlignment="1">
      <alignment horizontal="left"/>
    </xf>
    <xf numFmtId="0" fontId="4" fillId="0" borderId="0" xfId="0" applyFont="1" applyFill="1"/>
    <xf numFmtId="0" fontId="5" fillId="0" borderId="0" xfId="0" applyFont="1" applyFill="1" applyAlignment="1">
      <alignment horizontal="right"/>
    </xf>
    <xf numFmtId="43" fontId="0" fillId="0" borderId="0" xfId="0" applyNumberFormat="1" applyFill="1"/>
    <xf numFmtId="3" fontId="5" fillId="0" borderId="0" xfId="0" applyNumberFormat="1" applyFont="1" applyFill="1" applyAlignment="1">
      <alignment horizontal="center" wrapText="1"/>
    </xf>
    <xf numFmtId="0" fontId="4" fillId="0" borderId="0" xfId="0" applyFont="1" applyFill="1" applyBorder="1" applyAlignment="1">
      <alignment horizontal="centerContinuous" vertical="center" wrapText="1"/>
    </xf>
    <xf numFmtId="4" fontId="0" fillId="0" borderId="0" xfId="0" applyNumberFormat="1" applyFill="1" applyAlignment="1">
      <alignment vertical="center"/>
    </xf>
    <xf numFmtId="6" fontId="0" fillId="0" borderId="0" xfId="0" applyNumberFormat="1"/>
    <xf numFmtId="0" fontId="36" fillId="0" borderId="0" xfId="0" applyFont="1" applyFill="1"/>
    <xf numFmtId="0" fontId="29" fillId="7" borderId="12" xfId="0" applyFont="1" applyFill="1" applyBorder="1"/>
    <xf numFmtId="0" fontId="0" fillId="6" borderId="0" xfId="0" applyFill="1"/>
    <xf numFmtId="0" fontId="44" fillId="0" borderId="0" xfId="0" applyFont="1"/>
    <xf numFmtId="0" fontId="46" fillId="8" borderId="0" xfId="4" applyFont="1" applyFill="1" applyAlignment="1">
      <alignment horizontal="center" vertical="center" wrapText="1"/>
    </xf>
    <xf numFmtId="0" fontId="43" fillId="0" borderId="0" xfId="4" applyAlignment="1">
      <alignment horizontal="center"/>
    </xf>
    <xf numFmtId="0" fontId="43" fillId="0" borderId="0" xfId="4"/>
    <xf numFmtId="3" fontId="0" fillId="0" borderId="0" xfId="0" applyNumberFormat="1" applyAlignment="1">
      <alignment horizontal="center"/>
    </xf>
    <xf numFmtId="3" fontId="43" fillId="0" borderId="0" xfId="4" applyNumberFormat="1" applyFill="1" applyAlignment="1">
      <alignment horizontal="center"/>
    </xf>
    <xf numFmtId="0" fontId="43" fillId="9" borderId="0" xfId="4" applyFill="1"/>
    <xf numFmtId="0" fontId="43" fillId="9" borderId="0" xfId="4" applyFill="1" applyAlignment="1">
      <alignment horizontal="center"/>
    </xf>
    <xf numFmtId="1" fontId="43" fillId="9" borderId="0" xfId="4" applyNumberFormat="1" applyFill="1" applyAlignment="1">
      <alignment horizontal="center"/>
    </xf>
    <xf numFmtId="3" fontId="43" fillId="9" borderId="0" xfId="4" applyNumberFormat="1" applyFill="1" applyAlignment="1">
      <alignment horizontal="center"/>
    </xf>
    <xf numFmtId="165" fontId="5" fillId="6" borderId="1" xfId="0" applyNumberFormat="1" applyFont="1" applyFill="1" applyBorder="1" applyAlignment="1">
      <alignment horizontal="center" vertical="center"/>
    </xf>
    <xf numFmtId="0" fontId="20" fillId="0" borderId="1" xfId="0" applyFont="1" applyFill="1" applyBorder="1" applyAlignment="1">
      <alignment vertical="top" wrapText="1"/>
    </xf>
    <xf numFmtId="0" fontId="27" fillId="0" borderId="0" xfId="0" applyFont="1" applyFill="1"/>
    <xf numFmtId="0" fontId="15" fillId="0" borderId="0" xfId="0" applyFont="1" applyFill="1"/>
    <xf numFmtId="0" fontId="25" fillId="0" borderId="0" xfId="0" applyFont="1" applyFill="1" applyAlignment="1">
      <alignment horizontal="center"/>
    </xf>
    <xf numFmtId="166" fontId="25" fillId="0" borderId="0" xfId="1" applyNumberFormat="1" applyFont="1" applyFill="1"/>
    <xf numFmtId="0" fontId="5" fillId="0" borderId="0" xfId="0" applyFont="1"/>
    <xf numFmtId="166" fontId="0" fillId="0" borderId="0" xfId="0" applyNumberFormat="1" applyFill="1"/>
    <xf numFmtId="166" fontId="5" fillId="0" borderId="0" xfId="0" applyNumberFormat="1" applyFont="1" applyFill="1"/>
    <xf numFmtId="0" fontId="11" fillId="0" borderId="0" xfId="0" applyFont="1" applyFill="1" applyAlignment="1"/>
    <xf numFmtId="0" fontId="30" fillId="7" borderId="0" xfId="0" applyFont="1" applyFill="1" applyBorder="1" applyAlignment="1">
      <alignment horizontal="center"/>
    </xf>
    <xf numFmtId="165" fontId="5" fillId="0" borderId="1" xfId="0" applyNumberFormat="1" applyFont="1" applyFill="1" applyBorder="1" applyAlignment="1">
      <alignment horizontal="center" vertical="center"/>
    </xf>
    <xf numFmtId="0" fontId="4" fillId="11" borderId="1" xfId="0" applyFont="1" applyFill="1" applyBorder="1" applyAlignment="1">
      <alignment vertical="top" wrapText="1"/>
    </xf>
    <xf numFmtId="0" fontId="4" fillId="11" borderId="1" xfId="0" applyFont="1" applyFill="1" applyBorder="1" applyAlignment="1">
      <alignment horizontal="center" vertical="top" wrapText="1"/>
    </xf>
    <xf numFmtId="0" fontId="39" fillId="11" borderId="1" xfId="0" applyFont="1" applyFill="1" applyBorder="1" applyAlignment="1">
      <alignment horizontal="center" vertical="top" wrapText="1"/>
    </xf>
    <xf numFmtId="0" fontId="29" fillId="0" borderId="0" xfId="0" applyFont="1" applyFill="1" applyAlignment="1">
      <alignment wrapText="1"/>
    </xf>
    <xf numFmtId="0" fontId="29" fillId="0" borderId="0" xfId="0" applyFont="1" applyFill="1" applyBorder="1"/>
    <xf numFmtId="0" fontId="0" fillId="0" borderId="0" xfId="0" applyBorder="1"/>
    <xf numFmtId="0" fontId="0" fillId="7" borderId="28" xfId="0" applyFill="1" applyBorder="1"/>
    <xf numFmtId="0" fontId="42" fillId="0" borderId="0" xfId="0" applyFont="1" applyFill="1"/>
    <xf numFmtId="166" fontId="29" fillId="0" borderId="0" xfId="1" applyNumberFormat="1" applyFont="1" applyFill="1" applyAlignment="1">
      <alignment horizontal="right"/>
    </xf>
    <xf numFmtId="43" fontId="29" fillId="0" borderId="0" xfId="1" applyNumberFormat="1" applyFont="1" applyFill="1" applyAlignment="1">
      <alignment horizontal="right"/>
    </xf>
    <xf numFmtId="0" fontId="47" fillId="0" borderId="0" xfId="0" applyFont="1" applyFill="1"/>
    <xf numFmtId="0" fontId="47" fillId="0" borderId="0" xfId="0" applyFont="1"/>
    <xf numFmtId="10" fontId="0" fillId="0" borderId="0" xfId="3" applyNumberFormat="1" applyFont="1" applyFill="1"/>
    <xf numFmtId="169" fontId="0" fillId="0" borderId="0" xfId="0" applyNumberFormat="1" applyFill="1" applyAlignment="1">
      <alignment vertical="center"/>
    </xf>
    <xf numFmtId="169" fontId="0" fillId="0" borderId="0" xfId="0" applyNumberFormat="1" applyFill="1"/>
    <xf numFmtId="0" fontId="4" fillId="0" borderId="0" xfId="0" applyFont="1" applyFill="1" applyAlignment="1">
      <alignment horizontal="right"/>
    </xf>
    <xf numFmtId="169" fontId="3" fillId="0" borderId="0" xfId="0" applyNumberFormat="1" applyFont="1" applyFill="1"/>
    <xf numFmtId="15" fontId="4" fillId="0" borderId="0" xfId="0" applyNumberFormat="1" applyFont="1" applyFill="1" applyBorder="1" applyAlignment="1">
      <alignment horizontal="center" vertical="center" wrapText="1"/>
    </xf>
    <xf numFmtId="0" fontId="4" fillId="0" borderId="0" xfId="0" applyFont="1" applyFill="1" applyAlignment="1">
      <alignment horizontal="centerContinuous" vertical="center" wrapText="1"/>
    </xf>
    <xf numFmtId="0" fontId="4" fillId="0" borderId="0" xfId="0" applyFont="1" applyFill="1" applyBorder="1" applyAlignment="1">
      <alignment horizontal="center" vertical="center" wrapText="1"/>
    </xf>
    <xf numFmtId="0" fontId="29" fillId="7" borderId="24" xfId="0" applyFont="1" applyFill="1" applyBorder="1" applyAlignment="1">
      <alignment horizontal="right"/>
    </xf>
    <xf numFmtId="17"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xf>
    <xf numFmtId="0" fontId="3" fillId="0" borderId="0" xfId="0" applyFont="1"/>
    <xf numFmtId="0" fontId="4" fillId="0" borderId="0" xfId="0" applyFont="1" applyFill="1" applyAlignment="1">
      <alignment horizontal="center" vertical="center" wrapText="1"/>
    </xf>
    <xf numFmtId="10" fontId="0" fillId="0" borderId="0" xfId="3" applyNumberFormat="1" applyFont="1" applyAlignment="1">
      <alignment horizontal="left"/>
    </xf>
    <xf numFmtId="169" fontId="3" fillId="0" borderId="0" xfId="0" applyNumberFormat="1" applyFont="1" applyFill="1" applyAlignment="1">
      <alignment vertical="center"/>
    </xf>
    <xf numFmtId="0" fontId="19" fillId="0" borderId="0" xfId="0" applyFont="1" applyFill="1" applyBorder="1" applyAlignment="1">
      <alignment horizontal="center" vertical="center"/>
    </xf>
    <xf numFmtId="43" fontId="0" fillId="0" borderId="0" xfId="0" applyNumberFormat="1" applyAlignment="1">
      <alignment vertical="top"/>
    </xf>
    <xf numFmtId="0" fontId="4" fillId="0" borderId="0" xfId="0" applyFont="1" applyFill="1" applyBorder="1" applyAlignment="1">
      <alignment horizontal="centerContinuous" vertical="top" wrapText="1"/>
    </xf>
    <xf numFmtId="0" fontId="4" fillId="0" borderId="0" xfId="0" applyFont="1" applyFill="1" applyAlignment="1">
      <alignment horizontal="right" vertical="top" wrapText="1"/>
    </xf>
    <xf numFmtId="0" fontId="0" fillId="0" borderId="0" xfId="0" applyAlignment="1">
      <alignment vertical="top"/>
    </xf>
    <xf numFmtId="166" fontId="0" fillId="0" borderId="0" xfId="1" applyNumberFormat="1" applyFont="1"/>
    <xf numFmtId="0" fontId="4" fillId="6" borderId="7" xfId="0" applyFont="1" applyFill="1" applyBorder="1" applyAlignment="1">
      <alignment horizontal="left"/>
    </xf>
    <xf numFmtId="0" fontId="0" fillId="6" borderId="5" xfId="0" applyFill="1" applyBorder="1"/>
    <xf numFmtId="0" fontId="46" fillId="6" borderId="1" xfId="4" applyFont="1" applyFill="1" applyBorder="1" applyAlignment="1">
      <alignment horizontal="center" vertical="center" wrapText="1"/>
    </xf>
    <xf numFmtId="0" fontId="4" fillId="0" borderId="0" xfId="0" applyFont="1" applyFill="1" applyBorder="1" applyAlignment="1">
      <alignment horizontal="right" wrapText="1"/>
    </xf>
    <xf numFmtId="0" fontId="4" fillId="0" borderId="0" xfId="0" applyFont="1" applyFill="1" applyBorder="1" applyAlignment="1">
      <alignment horizontal="right" vertical="top" wrapText="1"/>
    </xf>
    <xf numFmtId="6" fontId="3" fillId="0" borderId="0" xfId="0" applyNumberFormat="1" applyFont="1"/>
    <xf numFmtId="37" fontId="40" fillId="3" borderId="10" xfId="0" applyNumberFormat="1" applyFont="1" applyFill="1" applyBorder="1" applyAlignment="1" applyProtection="1">
      <alignment horizontal="center"/>
    </xf>
    <xf numFmtId="166" fontId="25" fillId="0" borderId="8" xfId="1" quotePrefix="1" applyNumberFormat="1" applyFont="1" applyBorder="1" applyAlignment="1"/>
    <xf numFmtId="166" fontId="25" fillId="0" borderId="9" xfId="1" applyNumberFormat="1" applyFont="1" applyBorder="1" applyAlignment="1"/>
    <xf numFmtId="166" fontId="25" fillId="0" borderId="10" xfId="1" applyNumberFormat="1" applyFont="1" applyBorder="1" applyAlignment="1"/>
    <xf numFmtId="0" fontId="14" fillId="0" borderId="0" xfId="2" applyFill="1" applyAlignment="1" applyProtection="1"/>
    <xf numFmtId="0" fontId="4" fillId="6" borderId="1" xfId="0" applyFont="1" applyFill="1" applyBorder="1" applyAlignment="1">
      <alignment horizontal="center" vertical="center" wrapText="1"/>
    </xf>
    <xf numFmtId="166" fontId="3" fillId="0" borderId="8" xfId="1" applyNumberFormat="1" applyFont="1" applyFill="1" applyBorder="1" applyAlignment="1">
      <alignment horizontal="right"/>
    </xf>
    <xf numFmtId="37" fontId="4" fillId="12" borderId="11" xfId="0" applyNumberFormat="1" applyFont="1" applyFill="1" applyBorder="1" applyAlignment="1" applyProtection="1">
      <alignment horizontal="center" vertical="center" wrapText="1"/>
    </xf>
    <xf numFmtId="168" fontId="4" fillId="12" borderId="10"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xf>
    <xf numFmtId="43" fontId="5" fillId="0" borderId="0" xfId="1" applyFont="1"/>
    <xf numFmtId="43" fontId="0" fillId="0" borderId="0" xfId="1" applyFont="1"/>
    <xf numFmtId="43" fontId="5" fillId="0" borderId="0" xfId="1" applyFont="1" applyFill="1"/>
    <xf numFmtId="43" fontId="4" fillId="0" borderId="0" xfId="1" applyFont="1" applyAlignment="1">
      <alignment horizontal="center"/>
    </xf>
    <xf numFmtId="43" fontId="0" fillId="6" borderId="0" xfId="1" applyNumberFormat="1" applyFont="1" applyFill="1"/>
    <xf numFmtId="37" fontId="40" fillId="14" borderId="21" xfId="0" applyNumberFormat="1" applyFont="1" applyFill="1" applyBorder="1" applyAlignment="1" applyProtection="1">
      <alignment horizontal="center"/>
    </xf>
    <xf numFmtId="37" fontId="40" fillId="14" borderId="24" xfId="0" applyNumberFormat="1" applyFont="1" applyFill="1" applyBorder="1" applyAlignment="1" applyProtection="1">
      <alignment horizontal="center"/>
    </xf>
    <xf numFmtId="37" fontId="40" fillId="14" borderId="8" xfId="0" applyNumberFormat="1" applyFont="1" applyFill="1" applyBorder="1" applyAlignment="1" applyProtection="1">
      <alignment horizontal="center"/>
    </xf>
    <xf numFmtId="37" fontId="40" fillId="14" borderId="28" xfId="0" applyNumberFormat="1" applyFont="1" applyFill="1" applyBorder="1" applyAlignment="1" applyProtection="1">
      <alignment horizontal="center"/>
    </xf>
    <xf numFmtId="168" fontId="40" fillId="14" borderId="10" xfId="0" applyNumberFormat="1" applyFont="1" applyFill="1" applyBorder="1" applyAlignment="1" applyProtection="1">
      <alignment horizontal="center"/>
    </xf>
    <xf numFmtId="0" fontId="19" fillId="0" borderId="0" xfId="0" applyFont="1" applyFill="1" applyAlignment="1">
      <alignment horizontal="center"/>
    </xf>
    <xf numFmtId="0" fontId="0" fillId="0" borderId="0" xfId="0" applyFill="1" applyAlignment="1">
      <alignment horizontal="center"/>
    </xf>
    <xf numFmtId="166" fontId="0" fillId="0" borderId="0" xfId="1" applyNumberFormat="1" applyFont="1" applyAlignment="1">
      <alignment horizontal="center"/>
    </xf>
    <xf numFmtId="166" fontId="0" fillId="0" borderId="0" xfId="1" applyNumberFormat="1" applyFont="1" applyAlignment="1"/>
    <xf numFmtId="0" fontId="3" fillId="0" borderId="0" xfId="0" applyFont="1" applyAlignment="1">
      <alignment horizontal="center"/>
    </xf>
    <xf numFmtId="0" fontId="4" fillId="0" borderId="0" xfId="0" applyFont="1"/>
    <xf numFmtId="165" fontId="3" fillId="6"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46" fillId="0" borderId="0" xfId="4" applyFont="1" applyFill="1" applyAlignment="1">
      <alignment horizontal="center" vertical="center" wrapText="1"/>
    </xf>
    <xf numFmtId="37" fontId="40" fillId="14" borderId="11" xfId="0" applyNumberFormat="1" applyFont="1" applyFill="1" applyBorder="1" applyAlignment="1" applyProtection="1">
      <alignment horizontal="center"/>
    </xf>
    <xf numFmtId="43" fontId="5" fillId="0" borderId="0" xfId="1" applyFont="1" applyAlignment="1">
      <alignment horizontal="center"/>
    </xf>
    <xf numFmtId="166" fontId="0" fillId="6" borderId="0" xfId="1" applyNumberFormat="1" applyFont="1" applyFill="1" applyAlignment="1">
      <alignment horizontal="center"/>
    </xf>
    <xf numFmtId="43" fontId="5" fillId="0" borderId="0" xfId="1" applyFont="1" applyFill="1" applyAlignment="1">
      <alignment horizontal="center"/>
    </xf>
    <xf numFmtId="43" fontId="0" fillId="0" borderId="0" xfId="1" applyFont="1" applyAlignment="1">
      <alignment horizontal="center"/>
    </xf>
    <xf numFmtId="164" fontId="29" fillId="0" borderId="0" xfId="0" applyNumberFormat="1" applyFont="1" applyFill="1" applyAlignment="1" applyProtection="1">
      <alignment horizontal="left"/>
      <protection locked="0"/>
    </xf>
    <xf numFmtId="43" fontId="29" fillId="0" borderId="0" xfId="1" applyFont="1" applyFill="1" applyAlignment="1" applyProtection="1">
      <protection locked="0"/>
    </xf>
    <xf numFmtId="166" fontId="49" fillId="0" borderId="0" xfId="1" applyNumberFormat="1" applyFont="1" applyFill="1" applyAlignment="1">
      <alignment horizontal="left"/>
    </xf>
    <xf numFmtId="0" fontId="50" fillId="0" borderId="0" xfId="0" applyFont="1"/>
    <xf numFmtId="10" fontId="5" fillId="6" borderId="1" xfId="0" applyNumberFormat="1" applyFont="1" applyFill="1" applyBorder="1" applyAlignment="1">
      <alignment horizontal="center" vertical="center"/>
    </xf>
    <xf numFmtId="43" fontId="0" fillId="6" borderId="0" xfId="0" applyNumberFormat="1" applyFill="1"/>
    <xf numFmtId="0" fontId="0" fillId="0" borderId="11" xfId="0" applyBorder="1" applyAlignment="1">
      <alignment horizontal="center"/>
    </xf>
    <xf numFmtId="0" fontId="0" fillId="0" borderId="8" xfId="0" applyBorder="1" applyAlignment="1">
      <alignment horizontal="center"/>
    </xf>
    <xf numFmtId="17" fontId="0" fillId="0" borderId="10" xfId="0" applyNumberFormat="1" applyBorder="1" applyAlignment="1">
      <alignment horizontal="center"/>
    </xf>
    <xf numFmtId="49" fontId="40" fillId="14" borderId="21" xfId="1" applyNumberFormat="1" applyFont="1" applyFill="1" applyBorder="1" applyAlignment="1" applyProtection="1">
      <alignment horizontal="center"/>
    </xf>
    <xf numFmtId="49" fontId="40" fillId="14" borderId="11" xfId="0" applyNumberFormat="1" applyFont="1" applyFill="1" applyBorder="1" applyAlignment="1" applyProtection="1">
      <alignment horizontal="center"/>
    </xf>
    <xf numFmtId="166" fontId="0" fillId="0" borderId="1" xfId="1" applyNumberFormat="1" applyFont="1" applyBorder="1"/>
    <xf numFmtId="166" fontId="0" fillId="0" borderId="34" xfId="1" applyNumberFormat="1" applyFont="1" applyBorder="1"/>
    <xf numFmtId="0" fontId="43" fillId="0" borderId="0" xfId="4" applyBorder="1" applyAlignment="1">
      <alignment horizontal="center"/>
    </xf>
    <xf numFmtId="0" fontId="43" fillId="0" borderId="0" xfId="4" applyBorder="1"/>
    <xf numFmtId="3" fontId="0" fillId="0" borderId="0" xfId="0" applyNumberFormat="1" applyBorder="1" applyAlignment="1">
      <alignment horizontal="center"/>
    </xf>
    <xf numFmtId="3" fontId="43" fillId="0" borderId="0" xfId="4" applyNumberFormat="1" applyFill="1" applyBorder="1" applyAlignment="1">
      <alignment horizontal="center"/>
    </xf>
    <xf numFmtId="166" fontId="0" fillId="0" borderId="0" xfId="1" applyNumberFormat="1" applyFont="1" applyBorder="1"/>
    <xf numFmtId="0" fontId="43" fillId="0" borderId="12" xfId="4" applyBorder="1" applyAlignment="1">
      <alignment horizontal="center"/>
    </xf>
    <xf numFmtId="0" fontId="43" fillId="0" borderId="12" xfId="4" applyBorder="1"/>
    <xf numFmtId="3" fontId="0" fillId="0" borderId="12" xfId="0" applyNumberFormat="1" applyBorder="1" applyAlignment="1">
      <alignment horizontal="center"/>
    </xf>
    <xf numFmtId="3" fontId="43" fillId="0" borderId="12" xfId="4" applyNumberFormat="1" applyFill="1" applyBorder="1" applyAlignment="1">
      <alignment horizontal="center"/>
    </xf>
    <xf numFmtId="166" fontId="0" fillId="0" borderId="12" xfId="1" applyNumberFormat="1" applyFont="1" applyBorder="1"/>
    <xf numFmtId="0" fontId="0" fillId="0" borderId="12" xfId="0" applyBorder="1"/>
    <xf numFmtId="166" fontId="0" fillId="0" borderId="35" xfId="1" applyNumberFormat="1" applyFont="1" applyBorder="1"/>
    <xf numFmtId="166" fontId="0" fillId="6" borderId="12" xfId="1" applyNumberFormat="1" applyFont="1" applyFill="1" applyBorder="1" applyAlignment="1">
      <alignment horizontal="center"/>
    </xf>
    <xf numFmtId="43" fontId="0" fillId="6" borderId="12" xfId="1" applyNumberFormat="1" applyFont="1" applyFill="1" applyBorder="1"/>
    <xf numFmtId="6" fontId="0" fillId="0" borderId="12" xfId="0" applyNumberFormat="1" applyBorder="1"/>
    <xf numFmtId="0" fontId="0" fillId="0" borderId="12" xfId="0" applyBorder="1" applyAlignment="1">
      <alignment horizontal="center"/>
    </xf>
    <xf numFmtId="166" fontId="0" fillId="0" borderId="12" xfId="1" applyNumberFormat="1" applyFont="1" applyBorder="1" applyAlignment="1">
      <alignment horizontal="center"/>
    </xf>
    <xf numFmtId="43" fontId="0" fillId="6" borderId="12" xfId="0" applyNumberFormat="1" applyFill="1" applyBorder="1"/>
    <xf numFmtId="0" fontId="43" fillId="0" borderId="0" xfId="4" applyFill="1" applyAlignment="1">
      <alignment horizontal="center"/>
    </xf>
    <xf numFmtId="0" fontId="43" fillId="0" borderId="0" xfId="4" applyFill="1"/>
    <xf numFmtId="0" fontId="1" fillId="0" borderId="0" xfId="4" applyFont="1" applyFill="1" applyAlignment="1">
      <alignment horizontal="center"/>
    </xf>
    <xf numFmtId="1" fontId="1" fillId="0" borderId="0" xfId="4" applyNumberFormat="1" applyFont="1" applyFill="1" applyAlignment="1">
      <alignment horizontal="center"/>
    </xf>
    <xf numFmtId="166" fontId="0" fillId="0" borderId="0" xfId="1" applyNumberFormat="1" applyFont="1" applyFill="1"/>
    <xf numFmtId="0" fontId="3" fillId="0" borderId="0" xfId="0" applyFont="1" applyFill="1"/>
    <xf numFmtId="10" fontId="0" fillId="6" borderId="0" xfId="0" applyNumberFormat="1" applyFill="1" applyAlignment="1">
      <alignment horizontal="center" vertical="center" wrapText="1"/>
    </xf>
    <xf numFmtId="166" fontId="4" fillId="0" borderId="0" xfId="0" applyNumberFormat="1" applyFont="1" applyFill="1"/>
    <xf numFmtId="0" fontId="29" fillId="0" borderId="0" xfId="0" applyFont="1" applyFill="1" applyAlignment="1">
      <alignment vertical="top"/>
    </xf>
    <xf numFmtId="0" fontId="29" fillId="0" borderId="0" xfId="0" applyFont="1" applyFill="1" applyAlignment="1">
      <alignment vertical="top" wrapText="1"/>
    </xf>
    <xf numFmtId="0" fontId="28" fillId="0" borderId="0" xfId="0" applyFont="1" applyAlignment="1">
      <alignment horizontal="left"/>
    </xf>
    <xf numFmtId="10" fontId="5" fillId="0" borderId="1" xfId="0" applyNumberFormat="1" applyFont="1" applyFill="1" applyBorder="1" applyAlignment="1">
      <alignment horizontal="center" vertical="center"/>
    </xf>
    <xf numFmtId="166" fontId="4" fillId="0" borderId="0" xfId="1" applyNumberFormat="1" applyFont="1" applyFill="1"/>
    <xf numFmtId="0" fontId="0" fillId="0" borderId="0" xfId="0" applyFill="1" applyAlignment="1">
      <alignment vertical="top"/>
    </xf>
    <xf numFmtId="15" fontId="3" fillId="10" borderId="0" xfId="0" applyNumberFormat="1" applyFont="1" applyFill="1" applyBorder="1" applyAlignment="1">
      <alignment horizontal="center" vertical="center" wrapText="1"/>
    </xf>
    <xf numFmtId="10" fontId="0" fillId="0" borderId="0" xfId="0" applyNumberFormat="1" applyFill="1" applyAlignment="1">
      <alignment horizontal="center" vertical="center" wrapText="1"/>
    </xf>
    <xf numFmtId="0" fontId="3" fillId="0" borderId="0" xfId="0" applyFont="1" applyFill="1" applyBorder="1" applyAlignment="1">
      <alignment horizontal="center" vertical="top" wrapText="1"/>
    </xf>
    <xf numFmtId="15" fontId="3" fillId="0" borderId="0" xfId="0" applyNumberFormat="1" applyFont="1" applyFill="1" applyBorder="1" applyAlignment="1">
      <alignment horizontal="center" vertical="center" wrapText="1"/>
    </xf>
    <xf numFmtId="9" fontId="0" fillId="0" borderId="0" xfId="0" applyNumberFormat="1" applyFill="1" applyAlignment="1">
      <alignment horizontal="center" vertical="center" wrapText="1"/>
    </xf>
    <xf numFmtId="43" fontId="3" fillId="0" borderId="0" xfId="0" applyNumberFormat="1" applyFont="1" applyFill="1"/>
    <xf numFmtId="0" fontId="3" fillId="0" borderId="0" xfId="0" applyFont="1" applyFill="1" applyAlignment="1">
      <alignment vertical="top"/>
    </xf>
    <xf numFmtId="0" fontId="29" fillId="7" borderId="0" xfId="0" applyFont="1" applyFill="1" applyBorder="1" applyAlignment="1"/>
    <xf numFmtId="166" fontId="3" fillId="0" borderId="1" xfId="1" applyNumberFormat="1" applyFont="1" applyFill="1" applyBorder="1" applyAlignment="1">
      <alignment horizontal="right"/>
    </xf>
    <xf numFmtId="0" fontId="3" fillId="0" borderId="0" xfId="0" applyFont="1" applyFill="1" applyBorder="1"/>
    <xf numFmtId="9" fontId="5" fillId="0" borderId="0" xfId="0" applyNumberFormat="1" applyFont="1" applyBorder="1"/>
    <xf numFmtId="0" fontId="3" fillId="0" borderId="0" xfId="0" applyFont="1" applyBorder="1"/>
    <xf numFmtId="165" fontId="5" fillId="0" borderId="0" xfId="0" applyNumberFormat="1" applyFont="1" applyBorder="1"/>
    <xf numFmtId="6" fontId="3" fillId="0" borderId="0" xfId="0" applyNumberFormat="1" applyFont="1" applyFill="1" applyBorder="1"/>
    <xf numFmtId="0" fontId="5" fillId="0" borderId="0" xfId="0" applyFont="1" applyFill="1" applyBorder="1" applyAlignment="1">
      <alignment horizontal="center"/>
    </xf>
    <xf numFmtId="0" fontId="4" fillId="0" borderId="0" xfId="0" applyFont="1" applyFill="1" applyBorder="1" applyAlignment="1">
      <alignment horizontal="center" vertical="top" wrapText="1"/>
    </xf>
    <xf numFmtId="0" fontId="30" fillId="7" borderId="0" xfId="0" applyFont="1" applyFill="1" applyBorder="1" applyAlignment="1">
      <alignment horizontal="center"/>
    </xf>
    <xf numFmtId="0" fontId="31" fillId="7" borderId="0" xfId="0" applyFont="1" applyFill="1" applyBorder="1" applyAlignment="1">
      <alignment horizontal="center"/>
    </xf>
    <xf numFmtId="0" fontId="32" fillId="7" borderId="0" xfId="0" applyFont="1" applyFill="1" applyBorder="1" applyAlignment="1">
      <alignment horizontal="center"/>
    </xf>
    <xf numFmtId="0" fontId="49" fillId="0" borderId="0" xfId="0" applyFont="1" applyFill="1" applyAlignment="1">
      <alignment horizontal="center" wrapText="1"/>
    </xf>
    <xf numFmtId="0" fontId="49" fillId="0" borderId="0" xfId="0" applyFont="1" applyAlignment="1">
      <alignment horizontal="center" wrapText="1"/>
    </xf>
    <xf numFmtId="0" fontId="20" fillId="0" borderId="0" xfId="0" applyFont="1" applyBorder="1" applyAlignment="1">
      <alignment horizontal="center"/>
    </xf>
    <xf numFmtId="0" fontId="21" fillId="11" borderId="0" xfId="0" applyFont="1" applyFill="1" applyAlignment="1">
      <alignment horizontal="center"/>
    </xf>
    <xf numFmtId="0" fontId="22" fillId="0" borderId="0" xfId="0" applyFont="1" applyFill="1" applyAlignment="1">
      <alignment horizontal="center"/>
    </xf>
    <xf numFmtId="0" fontId="8" fillId="13" borderId="0" xfId="0" applyFont="1" applyFill="1" applyAlignment="1">
      <alignment horizontal="center" vertical="center" wrapText="1"/>
    </xf>
    <xf numFmtId="0" fontId="13" fillId="13" borderId="0" xfId="0" applyFont="1" applyFill="1" applyAlignment="1">
      <alignment horizontal="center" wrapText="1"/>
    </xf>
    <xf numFmtId="0" fontId="8" fillId="13" borderId="0" xfId="0" applyFont="1" applyFill="1" applyAlignment="1">
      <alignment horizontal="center" vertical="center"/>
    </xf>
    <xf numFmtId="37" fontId="4" fillId="4" borderId="29" xfId="0" applyNumberFormat="1" applyFont="1" applyFill="1" applyBorder="1" applyAlignment="1" applyProtection="1">
      <alignment horizontal="center" vertical="center" textRotation="90"/>
    </xf>
    <xf numFmtId="37" fontId="4" fillId="4" borderId="8" xfId="0" applyNumberFormat="1" applyFont="1" applyFill="1" applyBorder="1" applyAlignment="1" applyProtection="1">
      <alignment horizontal="center" vertical="center" textRotation="90"/>
    </xf>
    <xf numFmtId="37" fontId="4" fillId="4" borderId="10" xfId="0" applyNumberFormat="1" applyFont="1" applyFill="1" applyBorder="1" applyAlignment="1" applyProtection="1">
      <alignment horizontal="center" vertical="center" textRotation="90"/>
    </xf>
    <xf numFmtId="0" fontId="4" fillId="5" borderId="8" xfId="0" applyFont="1" applyFill="1" applyBorder="1" applyAlignment="1">
      <alignment horizontal="center" vertical="center" textRotation="90"/>
    </xf>
    <xf numFmtId="0" fontId="4" fillId="5" borderId="27" xfId="0" applyFont="1" applyFill="1" applyBorder="1" applyAlignment="1">
      <alignment horizontal="center" vertical="center" textRotation="90"/>
    </xf>
    <xf numFmtId="0" fontId="4" fillId="5" borderId="29" xfId="0" applyFont="1" applyFill="1" applyBorder="1" applyAlignment="1">
      <alignment horizontal="center" vertical="center" textRotation="90"/>
    </xf>
    <xf numFmtId="0" fontId="19" fillId="0" borderId="0" xfId="0" applyFont="1" applyFill="1" applyBorder="1" applyAlignment="1">
      <alignment horizontal="center" vertical="center"/>
    </xf>
    <xf numFmtId="0" fontId="29" fillId="0" borderId="0" xfId="0" applyFont="1" applyAlignment="1">
      <alignment horizontal="left" wrapText="1"/>
    </xf>
    <xf numFmtId="0" fontId="13" fillId="0" borderId="0" xfId="0" applyFont="1" applyAlignment="1">
      <alignment horizontal="left"/>
    </xf>
    <xf numFmtId="0" fontId="28" fillId="0" borderId="11" xfId="0" applyFont="1" applyFill="1" applyBorder="1" applyAlignment="1">
      <alignment vertical="top" wrapText="1"/>
    </xf>
    <xf numFmtId="0" fontId="28" fillId="0" borderId="10" xfId="0" applyFont="1" applyFill="1" applyBorder="1" applyAlignment="1">
      <alignment vertical="top" wrapText="1"/>
    </xf>
    <xf numFmtId="0" fontId="29" fillId="0" borderId="0" xfId="0" applyFont="1" applyAlignment="1">
      <alignment horizontal="left"/>
    </xf>
    <xf numFmtId="0" fontId="33" fillId="2" borderId="31" xfId="0" applyFont="1" applyFill="1" applyBorder="1" applyAlignment="1">
      <alignment vertical="top" wrapText="1"/>
    </xf>
    <xf numFmtId="0" fontId="33" fillId="2" borderId="15" xfId="0" applyFont="1" applyFill="1" applyBorder="1" applyAlignment="1">
      <alignment vertical="top" wrapText="1"/>
    </xf>
    <xf numFmtId="0" fontId="33" fillId="0" borderId="31" xfId="0" applyFont="1" applyFill="1" applyBorder="1" applyAlignment="1">
      <alignment vertical="top" wrapText="1"/>
    </xf>
    <xf numFmtId="0" fontId="33" fillId="0" borderId="15" xfId="0" applyFont="1" applyFill="1" applyBorder="1" applyAlignment="1">
      <alignment vertical="top" wrapText="1"/>
    </xf>
    <xf numFmtId="0" fontId="28" fillId="0" borderId="30" xfId="0" applyFont="1" applyFill="1" applyBorder="1" applyAlignment="1">
      <alignment vertical="top" wrapText="1"/>
    </xf>
    <xf numFmtId="0" fontId="28" fillId="0" borderId="32" xfId="0" applyFont="1" applyFill="1" applyBorder="1" applyAlignment="1">
      <alignment vertical="top" wrapText="1"/>
    </xf>
    <xf numFmtId="0" fontId="10" fillId="2" borderId="32"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8" fillId="0" borderId="20" xfId="0" applyFont="1" applyBorder="1" applyAlignment="1">
      <alignment horizontal="center"/>
    </xf>
    <xf numFmtId="0" fontId="28" fillId="0" borderId="33" xfId="0" applyFont="1" applyBorder="1" applyAlignment="1">
      <alignment horizontal="center"/>
    </xf>
    <xf numFmtId="166" fontId="25" fillId="0" borderId="0" xfId="1" applyNumberFormat="1" applyFont="1" applyBorder="1" applyAlignment="1">
      <alignment horizontal="center"/>
    </xf>
    <xf numFmtId="43" fontId="0" fillId="0" borderId="1" xfId="1" applyNumberFormat="1" applyFont="1" applyFill="1" applyBorder="1"/>
    <xf numFmtId="43" fontId="0" fillId="0" borderId="1" xfId="0" applyNumberFormat="1" applyBorder="1"/>
    <xf numFmtId="43" fontId="0" fillId="0" borderId="1" xfId="0" applyNumberFormat="1" applyFill="1" applyBorder="1"/>
    <xf numFmtId="0" fontId="53" fillId="0" borderId="0" xfId="0" applyFont="1" applyAlignment="1">
      <alignment vertical="center"/>
    </xf>
    <xf numFmtId="0" fontId="52" fillId="0" borderId="0" xfId="0" applyFont="1" applyAlignment="1">
      <alignment vertical="center"/>
    </xf>
    <xf numFmtId="0" fontId="51" fillId="0" borderId="0" xfId="0" applyFont="1" applyAlignment="1">
      <alignment horizontal="center" vertical="center" wrapText="1"/>
    </xf>
    <xf numFmtId="0" fontId="51" fillId="0" borderId="0" xfId="0" applyFont="1" applyAlignment="1">
      <alignment horizontal="left" vertical="center" wrapText="1"/>
    </xf>
    <xf numFmtId="0" fontId="54" fillId="0" borderId="0" xfId="0" applyFont="1" applyAlignment="1">
      <alignment horizontal="center" vertical="center" wrapText="1"/>
    </xf>
  </cellXfs>
  <cellStyles count="6">
    <cellStyle name="Comma" xfId="1" builtinId="3"/>
    <cellStyle name="Hyperlink" xfId="2" builtinId="8"/>
    <cellStyle name="Normal" xfId="0" builtinId="0"/>
    <cellStyle name="Normal 2" xfId="5"/>
    <cellStyle name="Normal 7" xfId="4"/>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color rgb="FFFFFFCC"/>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600075</xdr:colOff>
      <xdr:row>2</xdr:row>
      <xdr:rowOff>142875</xdr:rowOff>
    </xdr:from>
    <xdr:to>
      <xdr:col>10</xdr:col>
      <xdr:colOff>552450</xdr:colOff>
      <xdr:row>4</xdr:row>
      <xdr:rowOff>219075</xdr:rowOff>
    </xdr:to>
    <xdr:pic>
      <xdr:nvPicPr>
        <xdr:cNvPr id="5269" name="Picture 2">
          <a:extLst>
            <a:ext uri="{FF2B5EF4-FFF2-40B4-BE49-F238E27FC236}">
              <a16:creationId xmlns:a16="http://schemas.microsoft.com/office/drawing/2014/main" id="{00000000-0008-0000-0000-000095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7675" y="476250"/>
          <a:ext cx="2390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608077</xdr:colOff>
      <xdr:row>60</xdr:row>
      <xdr:rowOff>36882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2190477" cy="97523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847725</xdr:colOff>
      <xdr:row>12</xdr:row>
      <xdr:rowOff>95250</xdr:rowOff>
    </xdr:from>
    <xdr:to>
      <xdr:col>6</xdr:col>
      <xdr:colOff>1028700</xdr:colOff>
      <xdr:row>12</xdr:row>
      <xdr:rowOff>95250</xdr:rowOff>
    </xdr:to>
    <xdr:sp macro="" textlink="">
      <xdr:nvSpPr>
        <xdr:cNvPr id="3220" name="Line 1">
          <a:extLst>
            <a:ext uri="{FF2B5EF4-FFF2-40B4-BE49-F238E27FC236}">
              <a16:creationId xmlns:a16="http://schemas.microsoft.com/office/drawing/2014/main" id="{00000000-0008-0000-0900-0000940C0000}"/>
            </a:ext>
          </a:extLst>
        </xdr:cNvPr>
        <xdr:cNvSpPr>
          <a:spLocks noChangeShapeType="1"/>
        </xdr:cNvSpPr>
      </xdr:nvSpPr>
      <xdr:spPr bwMode="auto">
        <a:xfrm>
          <a:off x="6981825" y="21336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542171</xdr:colOff>
      <xdr:row>47</xdr:row>
      <xdr:rowOff>27620</xdr:rowOff>
    </xdr:to>
    <xdr:pic>
      <xdr:nvPicPr>
        <xdr:cNvPr id="4" name="Picture 3">
          <a:extLst>
            <a:ext uri="{FF2B5EF4-FFF2-40B4-BE49-F238E27FC236}">
              <a16:creationId xmlns:a16="http://schemas.microsoft.com/office/drawing/2014/main" id="{D4C2E1E0-6DDD-41FE-8C05-0955DEA9E2F8}"/>
            </a:ext>
          </a:extLst>
        </xdr:cNvPr>
        <xdr:cNvPicPr>
          <a:picLocks noChangeAspect="1"/>
        </xdr:cNvPicPr>
      </xdr:nvPicPr>
      <xdr:blipFill>
        <a:blip xmlns:r="http://schemas.openxmlformats.org/officeDocument/2006/relationships" r:embed="rId1"/>
        <a:stretch>
          <a:fillRect/>
        </a:stretch>
      </xdr:blipFill>
      <xdr:spPr>
        <a:xfrm>
          <a:off x="0" y="0"/>
          <a:ext cx="6028571" cy="7638095"/>
        </a:xfrm>
        <a:prstGeom prst="rect">
          <a:avLst/>
        </a:prstGeom>
      </xdr:spPr>
    </xdr:pic>
    <xdr:clientData/>
  </xdr:twoCellAnchor>
  <xdr:twoCellAnchor editAs="oneCell">
    <xdr:from>
      <xdr:col>0</xdr:col>
      <xdr:colOff>0</xdr:colOff>
      <xdr:row>48</xdr:row>
      <xdr:rowOff>0</xdr:rowOff>
    </xdr:from>
    <xdr:to>
      <xdr:col>9</xdr:col>
      <xdr:colOff>542171</xdr:colOff>
      <xdr:row>93</xdr:row>
      <xdr:rowOff>160994</xdr:rowOff>
    </xdr:to>
    <xdr:pic>
      <xdr:nvPicPr>
        <xdr:cNvPr id="5" name="Picture 4">
          <a:extLst>
            <a:ext uri="{FF2B5EF4-FFF2-40B4-BE49-F238E27FC236}">
              <a16:creationId xmlns:a16="http://schemas.microsoft.com/office/drawing/2014/main" id="{DBFE3BBF-A12B-4CF2-8EDE-56C9D80C63ED}"/>
            </a:ext>
          </a:extLst>
        </xdr:cNvPr>
        <xdr:cNvPicPr>
          <a:picLocks noChangeAspect="1"/>
        </xdr:cNvPicPr>
      </xdr:nvPicPr>
      <xdr:blipFill>
        <a:blip xmlns:r="http://schemas.openxmlformats.org/officeDocument/2006/relationships" r:embed="rId2"/>
        <a:stretch>
          <a:fillRect/>
        </a:stretch>
      </xdr:blipFill>
      <xdr:spPr>
        <a:xfrm>
          <a:off x="0" y="7772400"/>
          <a:ext cx="6028571" cy="74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publications/rates-and-allowances-national-insurance-contributions/rates-and-allowances-national-insurance-contribu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sheetPr>
  <dimension ref="A1:N35"/>
  <sheetViews>
    <sheetView showGridLines="0" showRowColHeaders="0" zoomScaleNormal="100" workbookViewId="0">
      <selection activeCell="F22" sqref="F22"/>
    </sheetView>
  </sheetViews>
  <sheetFormatPr defaultRowHeight="12.75" x14ac:dyDescent="0.2"/>
  <cols>
    <col min="12" max="12" width="12.140625" customWidth="1"/>
  </cols>
  <sheetData>
    <row r="1" spans="1:14" ht="13.5" thickBot="1" x14ac:dyDescent="0.25"/>
    <row r="2" spans="1:14" x14ac:dyDescent="0.2">
      <c r="E2" s="109"/>
      <c r="F2" s="110"/>
      <c r="G2" s="110"/>
      <c r="H2" s="110"/>
      <c r="I2" s="110"/>
      <c r="J2" s="110"/>
      <c r="K2" s="110"/>
      <c r="L2" s="110"/>
      <c r="M2" s="110"/>
      <c r="N2" s="111"/>
    </row>
    <row r="3" spans="1:14" x14ac:dyDescent="0.2">
      <c r="E3" s="112"/>
      <c r="F3" s="113"/>
      <c r="G3" s="113"/>
      <c r="H3" s="113"/>
      <c r="I3" s="113"/>
      <c r="J3" s="113"/>
      <c r="K3" s="113"/>
      <c r="L3" s="113"/>
      <c r="M3" s="113"/>
      <c r="N3" s="114"/>
    </row>
    <row r="4" spans="1:14" ht="33.75" x14ac:dyDescent="0.5">
      <c r="E4" s="112"/>
      <c r="F4" s="314"/>
      <c r="G4" s="314"/>
      <c r="H4" s="314"/>
      <c r="I4" s="314"/>
      <c r="J4" s="314"/>
      <c r="K4" s="314"/>
      <c r="L4" s="314"/>
      <c r="M4" s="113"/>
      <c r="N4" s="114"/>
    </row>
    <row r="5" spans="1:14" ht="33.75" x14ac:dyDescent="0.5">
      <c r="A5" s="134"/>
      <c r="E5" s="112"/>
      <c r="F5" s="178"/>
      <c r="G5" s="178"/>
      <c r="H5" s="178"/>
      <c r="I5" s="178"/>
      <c r="J5" s="178"/>
      <c r="K5" s="178"/>
      <c r="L5" s="178"/>
      <c r="M5" s="113"/>
      <c r="N5" s="114"/>
    </row>
    <row r="6" spans="1:14" x14ac:dyDescent="0.2">
      <c r="E6" s="112"/>
      <c r="F6" s="113"/>
      <c r="G6" s="113"/>
      <c r="H6" s="113"/>
      <c r="I6" s="113"/>
      <c r="J6" s="113"/>
      <c r="K6" s="113"/>
      <c r="L6" s="113"/>
      <c r="M6" s="113"/>
      <c r="N6" s="114"/>
    </row>
    <row r="7" spans="1:14" x14ac:dyDescent="0.2">
      <c r="E7" s="112"/>
      <c r="F7" s="113"/>
      <c r="G7" s="113"/>
      <c r="H7" s="113"/>
      <c r="I7" s="113"/>
      <c r="J7" s="113"/>
      <c r="K7" s="113"/>
      <c r="L7" s="113"/>
      <c r="M7" s="113"/>
      <c r="N7" s="114"/>
    </row>
    <row r="8" spans="1:14" x14ac:dyDescent="0.2">
      <c r="E8" s="112"/>
      <c r="F8" s="113"/>
      <c r="G8" s="113"/>
      <c r="H8" s="113"/>
      <c r="I8" s="113"/>
      <c r="J8" s="113"/>
      <c r="K8" s="113"/>
      <c r="L8" s="113"/>
      <c r="M8" s="113"/>
      <c r="N8" s="114"/>
    </row>
    <row r="9" spans="1:14" x14ac:dyDescent="0.2">
      <c r="E9" s="112"/>
      <c r="F9" s="315" t="s">
        <v>122</v>
      </c>
      <c r="G9" s="315"/>
      <c r="H9" s="315"/>
      <c r="I9" s="315"/>
      <c r="J9" s="315"/>
      <c r="K9" s="315"/>
      <c r="L9" s="315"/>
      <c r="M9" s="113"/>
      <c r="N9" s="114"/>
    </row>
    <row r="10" spans="1:14" x14ac:dyDescent="0.2">
      <c r="E10" s="112"/>
      <c r="F10" s="315"/>
      <c r="G10" s="315"/>
      <c r="H10" s="315"/>
      <c r="I10" s="315"/>
      <c r="J10" s="315"/>
      <c r="K10" s="315"/>
      <c r="L10" s="315"/>
      <c r="M10" s="113"/>
      <c r="N10" s="114"/>
    </row>
    <row r="11" spans="1:14" x14ac:dyDescent="0.2">
      <c r="E11" s="112"/>
      <c r="F11" s="115"/>
      <c r="G11" s="115"/>
      <c r="H11" s="115"/>
      <c r="I11" s="115"/>
      <c r="J11" s="115"/>
      <c r="K11" s="115"/>
      <c r="L11" s="115"/>
      <c r="M11" s="113"/>
      <c r="N11" s="114"/>
    </row>
    <row r="12" spans="1:14" ht="20.25" x14ac:dyDescent="0.3">
      <c r="E12" s="112"/>
      <c r="F12" s="316" t="s">
        <v>165</v>
      </c>
      <c r="G12" s="316"/>
      <c r="H12" s="316"/>
      <c r="I12" s="316"/>
      <c r="J12" s="316"/>
      <c r="K12" s="316"/>
      <c r="L12" s="316"/>
      <c r="M12" s="113"/>
      <c r="N12" s="114"/>
    </row>
    <row r="13" spans="1:14" x14ac:dyDescent="0.2">
      <c r="E13" s="112"/>
      <c r="F13" s="113"/>
      <c r="G13" s="113"/>
      <c r="H13" s="113"/>
      <c r="I13" s="113"/>
      <c r="J13" s="113"/>
      <c r="K13" s="113"/>
      <c r="L13" s="113"/>
      <c r="M13" s="113"/>
      <c r="N13" s="114"/>
    </row>
    <row r="14" spans="1:14" ht="15.75" x14ac:dyDescent="0.25">
      <c r="E14" s="112"/>
      <c r="F14" s="116" t="s">
        <v>79</v>
      </c>
      <c r="G14" s="117"/>
      <c r="H14" s="117"/>
      <c r="I14" s="113"/>
      <c r="J14" s="113"/>
      <c r="K14" s="113"/>
      <c r="L14" s="113"/>
      <c r="M14" s="113"/>
      <c r="N14" s="114"/>
    </row>
    <row r="15" spans="1:14" ht="15" x14ac:dyDescent="0.2">
      <c r="E15" s="112"/>
      <c r="F15" s="117"/>
      <c r="G15" s="117"/>
      <c r="H15" s="117"/>
      <c r="I15" s="113"/>
      <c r="J15" s="113"/>
      <c r="K15" s="113"/>
      <c r="L15" s="113"/>
      <c r="M15" s="113"/>
      <c r="N15" s="114"/>
    </row>
    <row r="16" spans="1:14" ht="15" x14ac:dyDescent="0.2">
      <c r="E16" s="137">
        <v>1</v>
      </c>
      <c r="F16" s="117" t="s">
        <v>80</v>
      </c>
      <c r="G16" s="117"/>
      <c r="H16" s="117"/>
      <c r="I16" s="113"/>
      <c r="J16" s="113"/>
      <c r="K16" s="113"/>
      <c r="L16" s="113"/>
      <c r="M16" s="113"/>
      <c r="N16" s="114"/>
    </row>
    <row r="17" spans="5:14" ht="15" x14ac:dyDescent="0.2">
      <c r="E17" s="137">
        <v>2</v>
      </c>
      <c r="F17" s="117" t="s">
        <v>230</v>
      </c>
      <c r="G17" s="117"/>
      <c r="H17" s="117"/>
      <c r="I17" s="113"/>
      <c r="J17" s="113"/>
      <c r="K17" s="113"/>
      <c r="L17" s="113"/>
      <c r="M17" s="136" t="s">
        <v>123</v>
      </c>
      <c r="N17" s="114"/>
    </row>
    <row r="18" spans="5:14" ht="15" x14ac:dyDescent="0.2">
      <c r="E18" s="200" t="s">
        <v>164</v>
      </c>
      <c r="F18" s="117" t="s">
        <v>199</v>
      </c>
      <c r="G18" s="117"/>
      <c r="H18" s="117"/>
      <c r="I18" s="113"/>
      <c r="J18" s="113"/>
      <c r="K18" s="113"/>
      <c r="L18" s="113"/>
      <c r="M18" s="113"/>
      <c r="N18" s="114"/>
    </row>
    <row r="19" spans="5:14" ht="15" x14ac:dyDescent="0.2">
      <c r="E19" s="200" t="s">
        <v>163</v>
      </c>
      <c r="F19" s="117" t="s">
        <v>221</v>
      </c>
      <c r="G19" s="117"/>
      <c r="H19" s="117"/>
      <c r="I19" s="113"/>
      <c r="J19" s="113"/>
      <c r="K19" s="113"/>
      <c r="L19" s="113"/>
      <c r="M19" s="113"/>
      <c r="N19" s="114"/>
    </row>
    <row r="20" spans="5:14" ht="15.75" x14ac:dyDescent="0.25">
      <c r="E20" s="200" t="s">
        <v>244</v>
      </c>
      <c r="F20" s="117" t="s">
        <v>232</v>
      </c>
      <c r="G20" s="117"/>
      <c r="H20" s="117"/>
      <c r="I20" s="113"/>
      <c r="J20" s="113"/>
      <c r="K20" s="113"/>
      <c r="L20" s="113"/>
      <c r="M20" s="113"/>
      <c r="N20" s="114"/>
    </row>
    <row r="21" spans="5:14" ht="15" x14ac:dyDescent="0.2">
      <c r="E21" s="200" t="s">
        <v>245</v>
      </c>
      <c r="F21" s="117" t="s">
        <v>246</v>
      </c>
      <c r="G21" s="117"/>
      <c r="H21" s="117"/>
      <c r="I21" s="113"/>
      <c r="J21" s="113"/>
      <c r="K21" s="113"/>
      <c r="L21" s="113"/>
      <c r="M21" s="113"/>
      <c r="N21" s="114"/>
    </row>
    <row r="22" spans="5:14" ht="15" x14ac:dyDescent="0.2">
      <c r="E22" s="137">
        <v>5</v>
      </c>
      <c r="F22" s="305" t="s">
        <v>222</v>
      </c>
      <c r="G22" s="117"/>
      <c r="H22" s="117"/>
      <c r="I22" s="113"/>
      <c r="J22" s="113"/>
      <c r="K22" s="113"/>
      <c r="L22" s="113"/>
      <c r="M22" s="113"/>
      <c r="N22" s="114"/>
    </row>
    <row r="23" spans="5:14" ht="15" x14ac:dyDescent="0.2">
      <c r="E23" s="137">
        <v>6</v>
      </c>
      <c r="F23" s="117" t="s">
        <v>231</v>
      </c>
      <c r="G23" s="113"/>
      <c r="H23" s="113"/>
      <c r="I23" s="113"/>
      <c r="J23" s="113"/>
      <c r="K23" s="113"/>
      <c r="L23" s="113"/>
      <c r="M23" s="113"/>
      <c r="N23" s="114"/>
    </row>
    <row r="24" spans="5:14" ht="15" x14ac:dyDescent="0.2">
      <c r="E24" s="137"/>
      <c r="F24" s="117"/>
      <c r="G24" s="113"/>
      <c r="H24" s="113"/>
      <c r="I24" s="113"/>
      <c r="J24" s="113"/>
      <c r="K24" s="113"/>
      <c r="L24" s="113"/>
      <c r="M24" s="113"/>
      <c r="N24" s="114"/>
    </row>
    <row r="25" spans="5:14" ht="15" x14ac:dyDescent="0.2">
      <c r="E25" s="137"/>
      <c r="F25" s="117"/>
      <c r="G25" s="117"/>
      <c r="H25" s="113"/>
      <c r="I25" s="113"/>
      <c r="J25" s="113"/>
      <c r="K25" s="113"/>
      <c r="L25" s="113"/>
      <c r="M25" s="113"/>
      <c r="N25" s="114"/>
    </row>
    <row r="26" spans="5:14" ht="15" x14ac:dyDescent="0.2">
      <c r="E26" s="137"/>
      <c r="F26" s="117"/>
      <c r="G26" s="113"/>
      <c r="H26" s="113"/>
      <c r="I26" s="113"/>
      <c r="J26" s="113"/>
      <c r="K26" s="113"/>
      <c r="L26" s="113"/>
      <c r="M26" s="113"/>
      <c r="N26" s="114"/>
    </row>
    <row r="27" spans="5:14" ht="15.75" thickBot="1" x14ac:dyDescent="0.25">
      <c r="E27" s="186"/>
      <c r="F27" s="156"/>
      <c r="G27" s="118"/>
      <c r="H27" s="118"/>
      <c r="I27" s="118"/>
      <c r="J27" s="118"/>
      <c r="K27" s="118"/>
      <c r="L27" s="118"/>
      <c r="M27" s="118"/>
      <c r="N27" s="119"/>
    </row>
    <row r="28" spans="5:14" ht="15" x14ac:dyDescent="0.2">
      <c r="F28" s="184"/>
    </row>
    <row r="29" spans="5:14" ht="15" x14ac:dyDescent="0.2">
      <c r="F29" s="184"/>
    </row>
    <row r="30" spans="5:14" ht="15" x14ac:dyDescent="0.2">
      <c r="F30" s="184"/>
    </row>
    <row r="31" spans="5:14" ht="15" x14ac:dyDescent="0.2">
      <c r="F31" s="184"/>
    </row>
    <row r="32" spans="5:14" ht="15" x14ac:dyDescent="0.2">
      <c r="F32" s="184"/>
    </row>
    <row r="33" spans="6:6" ht="15" x14ac:dyDescent="0.2">
      <c r="F33" s="184"/>
    </row>
    <row r="34" spans="6:6" ht="15" x14ac:dyDescent="0.2">
      <c r="F34" s="184"/>
    </row>
    <row r="35" spans="6:6" x14ac:dyDescent="0.2">
      <c r="F35" s="185"/>
    </row>
  </sheetData>
  <mergeCells count="3">
    <mergeCell ref="F4:L4"/>
    <mergeCell ref="F9:L10"/>
    <mergeCell ref="F12:L12"/>
  </mergeCells>
  <phoneticPr fontId="6" type="noConversion"/>
  <pageMargins left="0.75" right="0.75" top="1" bottom="1" header="0.5" footer="0.5"/>
  <pageSetup paperSize="9" scale="55" orientation="portrait" r:id="rId1"/>
  <headerFooter alignWithMargins="0">
    <oddFooter>&amp;Z&amp;F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22"/>
  </sheetPr>
  <dimension ref="A1:M54"/>
  <sheetViews>
    <sheetView showRowColHeaders="0" zoomScaleNormal="100" workbookViewId="0">
      <selection activeCell="J22" sqref="J22"/>
    </sheetView>
  </sheetViews>
  <sheetFormatPr defaultRowHeight="12.75" x14ac:dyDescent="0.2"/>
  <cols>
    <col min="1" max="1" width="10.5703125" customWidth="1"/>
    <col min="2" max="2" width="9.7109375" customWidth="1"/>
    <col min="4" max="4" width="22.7109375" customWidth="1"/>
    <col min="5" max="5" width="18.140625" customWidth="1"/>
    <col min="6" max="6" width="18.28515625" customWidth="1"/>
  </cols>
  <sheetData>
    <row r="1" spans="1:13" ht="15.75" x14ac:dyDescent="0.25">
      <c r="A1" s="333" t="s">
        <v>81</v>
      </c>
      <c r="B1" s="333"/>
      <c r="C1" s="333"/>
      <c r="D1" s="333"/>
      <c r="E1" s="333"/>
      <c r="L1" s="107">
        <v>1.01</v>
      </c>
    </row>
    <row r="2" spans="1:13" ht="15.75" x14ac:dyDescent="0.25">
      <c r="A2" s="69"/>
    </row>
    <row r="3" spans="1:13" ht="33" customHeight="1" x14ac:dyDescent="0.2">
      <c r="A3" s="332" t="s">
        <v>102</v>
      </c>
      <c r="B3" s="332"/>
      <c r="C3" s="332"/>
      <c r="D3" s="332"/>
      <c r="E3" s="332"/>
      <c r="F3" s="332"/>
      <c r="G3" s="332"/>
      <c r="H3" s="332"/>
      <c r="I3" s="332"/>
      <c r="J3" s="332"/>
      <c r="K3" s="85"/>
      <c r="L3" s="85"/>
      <c r="M3" s="85"/>
    </row>
    <row r="4" spans="1:13" ht="15" x14ac:dyDescent="0.2">
      <c r="A4" s="71"/>
    </row>
    <row r="5" spans="1:13" ht="15.75" x14ac:dyDescent="0.25">
      <c r="A5" s="70" t="s">
        <v>82</v>
      </c>
    </row>
    <row r="6" spans="1:13" ht="65.25" customHeight="1" x14ac:dyDescent="0.2">
      <c r="A6" s="332" t="s">
        <v>111</v>
      </c>
      <c r="B6" s="332"/>
      <c r="C6" s="332"/>
      <c r="D6" s="332"/>
      <c r="E6" s="332"/>
      <c r="F6" s="332"/>
      <c r="G6" s="332"/>
      <c r="H6" s="332"/>
      <c r="I6" s="332"/>
      <c r="J6" s="332"/>
      <c r="K6" s="85"/>
      <c r="L6" s="85"/>
      <c r="M6" s="85"/>
    </row>
    <row r="7" spans="1:13" ht="15" x14ac:dyDescent="0.2">
      <c r="A7" s="71"/>
    </row>
    <row r="8" spans="1:13" ht="15" x14ac:dyDescent="0.2">
      <c r="A8" s="336" t="s">
        <v>83</v>
      </c>
      <c r="B8" s="336"/>
      <c r="C8" s="336"/>
    </row>
    <row r="9" spans="1:13" ht="15" x14ac:dyDescent="0.2">
      <c r="A9" s="336" t="s">
        <v>112</v>
      </c>
      <c r="B9" s="336"/>
      <c r="C9" s="336"/>
      <c r="D9" s="336"/>
      <c r="E9" s="336"/>
      <c r="F9" s="336"/>
    </row>
    <row r="10" spans="1:13" ht="29.25" customHeight="1" x14ac:dyDescent="0.2">
      <c r="A10" s="332" t="s">
        <v>109</v>
      </c>
      <c r="B10" s="332"/>
      <c r="C10" s="332"/>
      <c r="D10" s="332"/>
      <c r="E10" s="332"/>
      <c r="F10" s="332"/>
      <c r="G10" s="332"/>
      <c r="H10" s="332"/>
      <c r="I10" s="332"/>
      <c r="J10" s="332"/>
      <c r="K10" s="85"/>
      <c r="L10" s="85"/>
      <c r="M10" s="85"/>
    </row>
    <row r="11" spans="1:13" ht="15" x14ac:dyDescent="0.2">
      <c r="A11" s="336" t="s">
        <v>84</v>
      </c>
      <c r="B11" s="336"/>
      <c r="C11" s="336"/>
      <c r="D11" s="336"/>
      <c r="E11" s="336"/>
      <c r="F11" s="336"/>
      <c r="G11" s="336"/>
      <c r="H11" s="336"/>
      <c r="I11" s="336"/>
      <c r="J11" s="336"/>
      <c r="K11" s="86"/>
      <c r="L11" s="86"/>
      <c r="M11" s="86"/>
    </row>
    <row r="12" spans="1:13" ht="15" x14ac:dyDescent="0.2">
      <c r="A12" s="336" t="s">
        <v>85</v>
      </c>
      <c r="B12" s="336"/>
      <c r="C12" s="336"/>
      <c r="D12" s="336"/>
      <c r="E12" s="336"/>
      <c r="F12" s="336"/>
      <c r="G12" s="336"/>
      <c r="H12" s="336"/>
      <c r="I12" s="336"/>
      <c r="J12" s="336"/>
      <c r="K12" s="86"/>
      <c r="L12" s="86"/>
      <c r="M12" s="86"/>
    </row>
    <row r="13" spans="1:13" ht="15" x14ac:dyDescent="0.2">
      <c r="A13" s="79"/>
    </row>
    <row r="14" spans="1:13" ht="30.75" customHeight="1" x14ac:dyDescent="0.2">
      <c r="A14" s="332" t="s">
        <v>113</v>
      </c>
      <c r="B14" s="332"/>
      <c r="C14" s="332"/>
      <c r="D14" s="332"/>
      <c r="E14" s="332"/>
      <c r="F14" s="332"/>
      <c r="G14" s="332"/>
      <c r="H14" s="332"/>
      <c r="I14" s="332"/>
      <c r="J14" s="332"/>
      <c r="K14" s="85"/>
      <c r="L14" s="85"/>
      <c r="M14" s="85"/>
    </row>
    <row r="15" spans="1:13" ht="30.75" customHeight="1" thickBot="1" x14ac:dyDescent="0.25">
      <c r="A15" s="74"/>
      <c r="B15" s="74"/>
      <c r="C15" s="74"/>
      <c r="D15" s="74"/>
      <c r="E15" s="74"/>
      <c r="F15" s="74"/>
      <c r="G15" s="74"/>
      <c r="H15" s="74"/>
      <c r="I15" s="74"/>
      <c r="J15" s="74"/>
      <c r="K15" s="85"/>
      <c r="L15" s="85"/>
      <c r="M15" s="85"/>
    </row>
    <row r="16" spans="1:13" ht="16.5" thickBot="1" x14ac:dyDescent="0.3">
      <c r="A16" s="345">
        <v>1</v>
      </c>
      <c r="B16" s="346"/>
      <c r="C16" s="104"/>
      <c r="D16" s="103">
        <v>2</v>
      </c>
      <c r="E16" s="106">
        <v>3</v>
      </c>
      <c r="F16" s="106">
        <v>4</v>
      </c>
    </row>
    <row r="17" spans="1:10" ht="32.25" customHeight="1" thickBot="1" x14ac:dyDescent="0.25">
      <c r="A17" s="343" t="s">
        <v>107</v>
      </c>
      <c r="B17" s="344"/>
      <c r="C17" s="88" t="s">
        <v>108</v>
      </c>
      <c r="D17" s="89"/>
      <c r="E17" s="89"/>
      <c r="F17" s="105"/>
    </row>
    <row r="18" spans="1:10" ht="16.5" thickBot="1" x14ac:dyDescent="0.25">
      <c r="A18" s="80"/>
      <c r="B18" s="81"/>
      <c r="C18" s="88"/>
      <c r="D18" s="89" t="s">
        <v>86</v>
      </c>
      <c r="E18" s="96" t="s">
        <v>87</v>
      </c>
      <c r="F18" s="97" t="s">
        <v>88</v>
      </c>
    </row>
    <row r="19" spans="1:10" ht="30.75" customHeight="1" x14ac:dyDescent="0.2">
      <c r="A19" s="337" t="s">
        <v>89</v>
      </c>
      <c r="B19" s="337" t="s">
        <v>90</v>
      </c>
      <c r="C19" s="339" t="s">
        <v>89</v>
      </c>
      <c r="D19" s="90" t="s">
        <v>91</v>
      </c>
      <c r="E19" s="341" t="s">
        <v>93</v>
      </c>
      <c r="F19" s="334" t="s">
        <v>94</v>
      </c>
    </row>
    <row r="20" spans="1:10" ht="33" customHeight="1" thickBot="1" x14ac:dyDescent="0.25">
      <c r="A20" s="338"/>
      <c r="B20" s="338"/>
      <c r="C20" s="340"/>
      <c r="D20" s="91" t="s">
        <v>92</v>
      </c>
      <c r="E20" s="342"/>
      <c r="F20" s="335"/>
    </row>
    <row r="21" spans="1:10" ht="15.75" thickBot="1" x14ac:dyDescent="0.25">
      <c r="A21" s="82">
        <v>17</v>
      </c>
      <c r="B21" s="83">
        <v>18399</v>
      </c>
      <c r="C21" s="92">
        <v>25</v>
      </c>
      <c r="D21" s="95">
        <f>21983*L1</f>
        <v>22202.83</v>
      </c>
      <c r="E21" s="95">
        <f>21805*L1</f>
        <v>22023.05</v>
      </c>
      <c r="F21" s="95">
        <f>21760*L1</f>
        <v>21977.599999999999</v>
      </c>
    </row>
    <row r="22" spans="1:10" ht="15.75" thickBot="1" x14ac:dyDescent="0.25">
      <c r="A22" s="82">
        <v>18</v>
      </c>
      <c r="B22" s="83">
        <v>18729</v>
      </c>
      <c r="C22" s="92">
        <v>26</v>
      </c>
      <c r="D22" s="95">
        <f>22638*L1</f>
        <v>22864.38</v>
      </c>
      <c r="E22" s="95">
        <f>22455*L1</f>
        <v>22679.55</v>
      </c>
      <c r="F22" s="95">
        <f>22409*L1</f>
        <v>22633.09</v>
      </c>
    </row>
    <row r="23" spans="1:10" ht="15.75" thickBot="1" x14ac:dyDescent="0.25">
      <c r="A23" s="82">
        <v>19</v>
      </c>
      <c r="B23" s="83">
        <v>19368</v>
      </c>
      <c r="C23" s="92">
        <v>27</v>
      </c>
      <c r="D23" s="95">
        <f>23337*L1</f>
        <v>23570.37</v>
      </c>
      <c r="E23" s="95">
        <f>23148*L1</f>
        <v>23379.48</v>
      </c>
      <c r="F23" s="95">
        <f>23101*L1</f>
        <v>23332.01</v>
      </c>
    </row>
    <row r="24" spans="1:10" ht="15.75" thickBot="1" x14ac:dyDescent="0.25">
      <c r="A24" s="82">
        <v>20</v>
      </c>
      <c r="B24" s="83">
        <v>20004</v>
      </c>
      <c r="C24" s="92">
        <v>28</v>
      </c>
      <c r="D24" s="95">
        <f>24041*L1</f>
        <v>24281.41</v>
      </c>
      <c r="E24" s="95">
        <f>23846*L1</f>
        <v>24084.46</v>
      </c>
      <c r="F24" s="95">
        <f>23797*L1</f>
        <v>24034.97</v>
      </c>
    </row>
    <row r="25" spans="1:10" ht="16.5" thickBot="1" x14ac:dyDescent="0.25">
      <c r="A25" s="82">
        <v>21</v>
      </c>
      <c r="B25" s="83">
        <v>20670</v>
      </c>
      <c r="C25" s="92"/>
      <c r="D25" s="93"/>
      <c r="E25" s="92"/>
      <c r="F25" s="94"/>
    </row>
    <row r="26" spans="1:10" ht="15" x14ac:dyDescent="0.2">
      <c r="A26" s="71"/>
    </row>
    <row r="27" spans="1:10" ht="15.75" x14ac:dyDescent="0.25">
      <c r="A27" s="70" t="s">
        <v>95</v>
      </c>
    </row>
    <row r="28" spans="1:10" ht="15.75" x14ac:dyDescent="0.25">
      <c r="A28" s="70"/>
    </row>
    <row r="29" spans="1:10" ht="60" customHeight="1" x14ac:dyDescent="0.2">
      <c r="A29" s="332" t="s">
        <v>114</v>
      </c>
      <c r="B29" s="332"/>
      <c r="C29" s="332"/>
      <c r="D29" s="332"/>
      <c r="E29" s="332"/>
      <c r="F29" s="332"/>
      <c r="G29" s="332"/>
      <c r="H29" s="332"/>
      <c r="I29" s="332"/>
      <c r="J29" s="332"/>
    </row>
    <row r="30" spans="1:10" ht="15" x14ac:dyDescent="0.2">
      <c r="A30" s="71"/>
    </row>
    <row r="31" spans="1:10" ht="30.75" customHeight="1" x14ac:dyDescent="0.2">
      <c r="A31" s="332" t="s">
        <v>103</v>
      </c>
      <c r="B31" s="332"/>
      <c r="C31" s="332"/>
      <c r="D31" s="332"/>
      <c r="E31" s="332"/>
      <c r="F31" s="332"/>
      <c r="G31" s="332"/>
      <c r="H31" s="332"/>
      <c r="I31" s="332"/>
      <c r="J31" s="332"/>
    </row>
    <row r="32" spans="1:10" ht="15" x14ac:dyDescent="0.2">
      <c r="A32" s="71"/>
    </row>
    <row r="33" spans="1:10" ht="15" x14ac:dyDescent="0.2">
      <c r="A33" s="336" t="s">
        <v>104</v>
      </c>
      <c r="B33" s="336"/>
      <c r="C33" s="336"/>
      <c r="D33" s="336"/>
      <c r="E33" s="336"/>
    </row>
    <row r="34" spans="1:10" ht="15" x14ac:dyDescent="0.2">
      <c r="A34" s="71"/>
    </row>
    <row r="35" spans="1:10" ht="32.25" customHeight="1" x14ac:dyDescent="0.2">
      <c r="A35" s="332" t="s">
        <v>96</v>
      </c>
      <c r="B35" s="332"/>
      <c r="C35" s="332"/>
      <c r="D35" s="332"/>
      <c r="E35" s="332"/>
      <c r="F35" s="332"/>
      <c r="G35" s="332"/>
      <c r="H35" s="332"/>
      <c r="I35" s="332"/>
      <c r="J35" s="332"/>
    </row>
    <row r="36" spans="1:10" ht="15" x14ac:dyDescent="0.2">
      <c r="A36" s="71"/>
    </row>
    <row r="37" spans="1:10" ht="15.75" x14ac:dyDescent="0.25">
      <c r="A37" s="70" t="s">
        <v>97</v>
      </c>
    </row>
    <row r="38" spans="1:10" ht="15.75" x14ac:dyDescent="0.25">
      <c r="A38" s="70"/>
    </row>
    <row r="39" spans="1:10" ht="47.25" customHeight="1" x14ac:dyDescent="0.2">
      <c r="A39" s="332" t="s">
        <v>105</v>
      </c>
      <c r="B39" s="332"/>
      <c r="C39" s="332"/>
      <c r="D39" s="332"/>
      <c r="E39" s="332"/>
      <c r="F39" s="332"/>
      <c r="G39" s="332"/>
      <c r="H39" s="332"/>
      <c r="I39" s="332"/>
      <c r="J39" s="332"/>
    </row>
    <row r="40" spans="1:10" ht="15" x14ac:dyDescent="0.2">
      <c r="A40" s="71"/>
    </row>
    <row r="41" spans="1:10" ht="15.75" x14ac:dyDescent="0.25">
      <c r="A41" s="70" t="s">
        <v>98</v>
      </c>
    </row>
    <row r="42" spans="1:10" ht="15.75" x14ac:dyDescent="0.25">
      <c r="A42" s="70"/>
    </row>
    <row r="43" spans="1:10" ht="60.75" customHeight="1" x14ac:dyDescent="0.2">
      <c r="A43" s="332" t="s">
        <v>99</v>
      </c>
      <c r="B43" s="332"/>
      <c r="C43" s="332"/>
      <c r="D43" s="332"/>
      <c r="E43" s="332"/>
      <c r="F43" s="332"/>
      <c r="G43" s="332"/>
      <c r="H43" s="332"/>
      <c r="I43" s="332"/>
      <c r="J43" s="332"/>
    </row>
    <row r="44" spans="1:10" ht="15" x14ac:dyDescent="0.2">
      <c r="A44" s="71"/>
    </row>
    <row r="45" spans="1:10" ht="15.75" x14ac:dyDescent="0.25">
      <c r="A45" s="70" t="s">
        <v>100</v>
      </c>
    </row>
    <row r="46" spans="1:10" ht="15" x14ac:dyDescent="0.2">
      <c r="A46" s="71"/>
    </row>
    <row r="47" spans="1:10" ht="45" customHeight="1" x14ac:dyDescent="0.2">
      <c r="A47" s="332" t="s">
        <v>101</v>
      </c>
      <c r="B47" s="332"/>
      <c r="C47" s="332"/>
      <c r="D47" s="332"/>
      <c r="E47" s="332"/>
      <c r="F47" s="332"/>
      <c r="G47" s="332"/>
      <c r="H47" s="332"/>
      <c r="I47" s="332"/>
      <c r="J47" s="332"/>
    </row>
    <row r="48" spans="1:10" ht="15" x14ac:dyDescent="0.2">
      <c r="A48" s="71"/>
    </row>
    <row r="49" spans="1:10" ht="30" customHeight="1" x14ac:dyDescent="0.2">
      <c r="A49" s="332" t="s">
        <v>106</v>
      </c>
      <c r="B49" s="332"/>
      <c r="C49" s="332"/>
      <c r="D49" s="332"/>
      <c r="E49" s="332"/>
      <c r="F49" s="332"/>
      <c r="G49" s="332"/>
      <c r="H49" s="332"/>
      <c r="I49" s="332"/>
      <c r="J49" s="332"/>
    </row>
    <row r="50" spans="1:10" ht="15" x14ac:dyDescent="0.2">
      <c r="A50" s="71"/>
    </row>
    <row r="51" spans="1:10" ht="15" x14ac:dyDescent="0.2">
      <c r="A51" s="71"/>
    </row>
    <row r="52" spans="1:10" ht="15" x14ac:dyDescent="0.2">
      <c r="A52" s="71"/>
    </row>
    <row r="53" spans="1:10" ht="15" x14ac:dyDescent="0.2">
      <c r="A53" s="71"/>
    </row>
    <row r="54" spans="1:10" ht="15" x14ac:dyDescent="0.2">
      <c r="A54" s="84"/>
    </row>
  </sheetData>
  <mergeCells count="24">
    <mergeCell ref="E19:E20"/>
    <mergeCell ref="A31:J31"/>
    <mergeCell ref="A6:J6"/>
    <mergeCell ref="A10:J10"/>
    <mergeCell ref="A17:B17"/>
    <mergeCell ref="A16:B16"/>
    <mergeCell ref="A14:J14"/>
    <mergeCell ref="A9:F9"/>
    <mergeCell ref="A49:J49"/>
    <mergeCell ref="A1:E1"/>
    <mergeCell ref="A35:J35"/>
    <mergeCell ref="A39:J39"/>
    <mergeCell ref="A43:J43"/>
    <mergeCell ref="A47:J47"/>
    <mergeCell ref="A3:J3"/>
    <mergeCell ref="A29:J29"/>
    <mergeCell ref="F19:F20"/>
    <mergeCell ref="A8:C8"/>
    <mergeCell ref="A33:E33"/>
    <mergeCell ref="A11:J11"/>
    <mergeCell ref="A12:J12"/>
    <mergeCell ref="A19:A20"/>
    <mergeCell ref="B19:B20"/>
    <mergeCell ref="C19:C20"/>
  </mergeCells>
  <phoneticPr fontId="6" type="noConversion"/>
  <pageMargins left="0.75" right="0.75" top="1" bottom="1" header="0.5" footer="0.5"/>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39997558519241921"/>
    <pageSetUpPr fitToPage="1"/>
  </sheetPr>
  <dimension ref="A1:H93"/>
  <sheetViews>
    <sheetView topLeftCell="B80" zoomScaleNormal="100" workbookViewId="0">
      <selection activeCell="H25" sqref="H25"/>
    </sheetView>
  </sheetViews>
  <sheetFormatPr defaultRowHeight="12.75" x14ac:dyDescent="0.2"/>
  <cols>
    <col min="1" max="1" width="10.28515625" hidden="1" customWidth="1"/>
    <col min="2" max="2" width="25.7109375" style="24" customWidth="1"/>
    <col min="3" max="3" width="16.140625" style="8" customWidth="1"/>
    <col min="4" max="4" width="17.140625" style="24" customWidth="1"/>
    <col min="5" max="5" width="24.28515625" style="8" customWidth="1"/>
    <col min="6" max="6" width="6.85546875" customWidth="1"/>
    <col min="7" max="7" width="16" customWidth="1"/>
    <col min="8" max="8" width="9.28515625" bestFit="1" customWidth="1"/>
  </cols>
  <sheetData>
    <row r="1" spans="1:8" s="134" customFormat="1" ht="18" x14ac:dyDescent="0.25">
      <c r="A1" s="171"/>
      <c r="B1" s="170" t="s">
        <v>160</v>
      </c>
      <c r="C1" s="172"/>
      <c r="D1" s="173"/>
      <c r="E1" s="172"/>
      <c r="F1" s="171"/>
      <c r="G1" s="171"/>
    </row>
    <row r="2" spans="1:8" x14ac:dyDescent="0.2">
      <c r="A2" s="25"/>
      <c r="C2" s="46"/>
      <c r="D2" s="47"/>
      <c r="E2" s="46"/>
      <c r="F2" s="25"/>
      <c r="G2" s="25"/>
    </row>
    <row r="3" spans="1:8" ht="13.5" customHeight="1" x14ac:dyDescent="0.2">
      <c r="A3" s="25"/>
      <c r="B3" s="347" t="s">
        <v>78</v>
      </c>
      <c r="C3" s="347"/>
      <c r="D3" s="347"/>
      <c r="E3" s="347"/>
      <c r="F3" s="25"/>
      <c r="G3" s="25"/>
    </row>
    <row r="4" spans="1:8" ht="13.5" customHeight="1" thickBot="1" x14ac:dyDescent="0.25">
      <c r="A4" s="25"/>
      <c r="B4" s="60"/>
      <c r="C4" s="60"/>
      <c r="D4" s="60"/>
      <c r="E4" s="60"/>
      <c r="F4" s="25"/>
      <c r="G4" s="25"/>
    </row>
    <row r="5" spans="1:8" x14ac:dyDescent="0.2">
      <c r="A5" s="25"/>
      <c r="B5" s="140" t="s">
        <v>125</v>
      </c>
      <c r="C5" s="59" t="s">
        <v>64</v>
      </c>
      <c r="D5" s="58" t="s">
        <v>127</v>
      </c>
      <c r="E5" s="59" t="s">
        <v>68</v>
      </c>
      <c r="F5" s="25"/>
      <c r="G5" s="25"/>
    </row>
    <row r="6" spans="1:8" ht="13.5" thickBot="1" x14ac:dyDescent="0.25">
      <c r="A6" s="75" t="s">
        <v>65</v>
      </c>
      <c r="B6" s="141" t="s">
        <v>124</v>
      </c>
      <c r="C6" s="139" t="s">
        <v>66</v>
      </c>
      <c r="D6" s="138" t="s">
        <v>126</v>
      </c>
      <c r="E6" s="57"/>
      <c r="F6" s="25"/>
      <c r="G6" s="25"/>
    </row>
    <row r="7" spans="1:8" hidden="1" x14ac:dyDescent="0.2">
      <c r="A7" s="76" t="s">
        <v>110</v>
      </c>
      <c r="B7" s="77">
        <v>7956</v>
      </c>
      <c r="C7" s="49" t="s">
        <v>67</v>
      </c>
      <c r="D7" s="48"/>
      <c r="E7" s="50"/>
      <c r="F7" s="25"/>
      <c r="G7" s="25"/>
    </row>
    <row r="8" spans="1:8" x14ac:dyDescent="0.2">
      <c r="A8" s="39"/>
      <c r="B8" s="225" t="s">
        <v>171</v>
      </c>
      <c r="C8" s="49">
        <v>0</v>
      </c>
      <c r="D8" s="220">
        <v>0</v>
      </c>
      <c r="E8" s="50">
        <v>0</v>
      </c>
      <c r="F8" s="25"/>
      <c r="G8" s="25"/>
    </row>
    <row r="9" spans="1:8" x14ac:dyDescent="0.2">
      <c r="A9" s="25"/>
      <c r="B9" s="51">
        <v>9000</v>
      </c>
      <c r="C9" s="52" t="str">
        <f t="shared" ref="C9:C68" si="0">+$A$7</f>
        <v>13.8%</v>
      </c>
      <c r="D9" s="221">
        <f t="shared" ref="D9:D68" si="1">(B9-$B$7)*$A$7</f>
        <v>144.072</v>
      </c>
      <c r="E9" s="53">
        <f t="shared" ref="E9:E68" si="2">D9/B9</f>
        <v>1.6008000000000001E-2</v>
      </c>
      <c r="F9" s="25"/>
      <c r="G9" s="25"/>
    </row>
    <row r="10" spans="1:8" x14ac:dyDescent="0.2">
      <c r="A10" s="25"/>
      <c r="B10" s="51">
        <v>10000</v>
      </c>
      <c r="C10" s="52" t="str">
        <f t="shared" si="0"/>
        <v>13.8%</v>
      </c>
      <c r="D10" s="221">
        <f t="shared" si="1"/>
        <v>282.072</v>
      </c>
      <c r="E10" s="53">
        <f t="shared" si="2"/>
        <v>2.8207200000000002E-2</v>
      </c>
      <c r="F10" s="25"/>
      <c r="G10" s="25"/>
    </row>
    <row r="11" spans="1:8" x14ac:dyDescent="0.2">
      <c r="A11" s="25"/>
      <c r="B11" s="51">
        <v>11000</v>
      </c>
      <c r="C11" s="52" t="str">
        <f t="shared" si="0"/>
        <v>13.8%</v>
      </c>
      <c r="D11" s="221">
        <f t="shared" si="1"/>
        <v>420.07200000000006</v>
      </c>
      <c r="E11" s="53">
        <f t="shared" si="2"/>
        <v>3.8188363636363638E-2</v>
      </c>
      <c r="F11" s="25"/>
      <c r="G11" s="61"/>
      <c r="H11" s="62"/>
    </row>
    <row r="12" spans="1:8" x14ac:dyDescent="0.2">
      <c r="A12" s="25"/>
      <c r="B12" s="51">
        <v>12000</v>
      </c>
      <c r="C12" s="52" t="str">
        <f t="shared" si="0"/>
        <v>13.8%</v>
      </c>
      <c r="D12" s="221">
        <f t="shared" si="1"/>
        <v>558.072</v>
      </c>
      <c r="E12" s="53">
        <f t="shared" si="2"/>
        <v>4.6505999999999999E-2</v>
      </c>
      <c r="F12" s="25"/>
      <c r="G12" s="63" t="s">
        <v>76</v>
      </c>
      <c r="H12" s="64"/>
    </row>
    <row r="13" spans="1:8" x14ac:dyDescent="0.2">
      <c r="A13" s="25"/>
      <c r="B13" s="51">
        <v>13000</v>
      </c>
      <c r="C13" s="52" t="str">
        <f t="shared" si="0"/>
        <v>13.8%</v>
      </c>
      <c r="D13" s="221">
        <f t="shared" si="1"/>
        <v>696.072</v>
      </c>
      <c r="E13" s="53">
        <f t="shared" si="2"/>
        <v>5.3544000000000001E-2</v>
      </c>
      <c r="F13" s="25"/>
      <c r="G13" s="63" t="s">
        <v>74</v>
      </c>
      <c r="H13" s="68">
        <v>15000</v>
      </c>
    </row>
    <row r="14" spans="1:8" x14ac:dyDescent="0.2">
      <c r="A14" s="25"/>
      <c r="B14" s="51">
        <v>14000</v>
      </c>
      <c r="C14" s="52" t="str">
        <f t="shared" si="0"/>
        <v>13.8%</v>
      </c>
      <c r="D14" s="221">
        <f t="shared" si="1"/>
        <v>834.07200000000012</v>
      </c>
      <c r="E14" s="53">
        <f t="shared" si="2"/>
        <v>5.9576571428571437E-2</v>
      </c>
      <c r="F14" s="25"/>
      <c r="G14" s="63"/>
      <c r="H14" s="64"/>
    </row>
    <row r="15" spans="1:8" x14ac:dyDescent="0.2">
      <c r="A15" s="25"/>
      <c r="B15" s="51">
        <v>15000</v>
      </c>
      <c r="C15" s="52" t="str">
        <f t="shared" si="0"/>
        <v>13.8%</v>
      </c>
      <c r="D15" s="221">
        <f t="shared" si="1"/>
        <v>972.07200000000012</v>
      </c>
      <c r="E15" s="53">
        <f t="shared" si="2"/>
        <v>6.480480000000001E-2</v>
      </c>
      <c r="F15" s="25"/>
      <c r="G15" s="63" t="s">
        <v>77</v>
      </c>
      <c r="H15" s="64"/>
    </row>
    <row r="16" spans="1:8" x14ac:dyDescent="0.2">
      <c r="A16" s="25"/>
      <c r="B16" s="51">
        <v>16000</v>
      </c>
      <c r="C16" s="52" t="str">
        <f t="shared" si="0"/>
        <v>13.8%</v>
      </c>
      <c r="D16" s="221">
        <f t="shared" si="1"/>
        <v>1110.0720000000001</v>
      </c>
      <c r="E16" s="53">
        <f t="shared" si="2"/>
        <v>6.9379500000000011E-2</v>
      </c>
      <c r="F16" s="25"/>
      <c r="G16" s="63" t="s">
        <v>75</v>
      </c>
      <c r="H16" s="65">
        <f>IF(H13&lt;B7,"0.00",SUM(H13-B7)*13.8/100)</f>
        <v>972.07200000000012</v>
      </c>
    </row>
    <row r="17" spans="1:8" x14ac:dyDescent="0.2">
      <c r="A17" s="25"/>
      <c r="B17" s="51">
        <v>17000</v>
      </c>
      <c r="C17" s="52" t="str">
        <f t="shared" si="0"/>
        <v>13.8%</v>
      </c>
      <c r="D17" s="221">
        <f t="shared" si="1"/>
        <v>1248.0720000000001</v>
      </c>
      <c r="E17" s="53">
        <f t="shared" si="2"/>
        <v>7.3416000000000009E-2</v>
      </c>
      <c r="F17" s="25"/>
      <c r="G17" s="66"/>
      <c r="H17" s="67"/>
    </row>
    <row r="18" spans="1:8" x14ac:dyDescent="0.2">
      <c r="A18" s="25"/>
      <c r="B18" s="51">
        <v>18000</v>
      </c>
      <c r="C18" s="52" t="str">
        <f t="shared" si="0"/>
        <v>13.8%</v>
      </c>
      <c r="D18" s="221">
        <f t="shared" si="1"/>
        <v>1386.0720000000001</v>
      </c>
      <c r="E18" s="53">
        <f t="shared" si="2"/>
        <v>7.7004000000000003E-2</v>
      </c>
      <c r="F18" s="25"/>
      <c r="G18" s="25"/>
    </row>
    <row r="19" spans="1:8" x14ac:dyDescent="0.2">
      <c r="A19" s="25"/>
      <c r="B19" s="51">
        <v>19000</v>
      </c>
      <c r="C19" s="52" t="str">
        <f t="shared" si="0"/>
        <v>13.8%</v>
      </c>
      <c r="D19" s="221">
        <f t="shared" si="1"/>
        <v>1524.0720000000001</v>
      </c>
      <c r="E19" s="53">
        <f t="shared" si="2"/>
        <v>8.0214315789473689E-2</v>
      </c>
      <c r="F19" s="25"/>
      <c r="G19" s="25"/>
    </row>
    <row r="20" spans="1:8" x14ac:dyDescent="0.2">
      <c r="A20" s="25"/>
      <c r="B20" s="51">
        <v>20000</v>
      </c>
      <c r="C20" s="52" t="str">
        <f t="shared" si="0"/>
        <v>13.8%</v>
      </c>
      <c r="D20" s="221">
        <f t="shared" si="1"/>
        <v>1662.0720000000001</v>
      </c>
      <c r="E20" s="53">
        <f t="shared" si="2"/>
        <v>8.31036E-2</v>
      </c>
      <c r="F20" s="25"/>
      <c r="G20" s="25"/>
    </row>
    <row r="21" spans="1:8" x14ac:dyDescent="0.2">
      <c r="A21" s="25"/>
      <c r="B21" s="51">
        <v>21000</v>
      </c>
      <c r="C21" s="52" t="str">
        <f t="shared" si="0"/>
        <v>13.8%</v>
      </c>
      <c r="D21" s="221">
        <f t="shared" si="1"/>
        <v>1800.0720000000001</v>
      </c>
      <c r="E21" s="53">
        <f t="shared" si="2"/>
        <v>8.5717714285714286E-2</v>
      </c>
      <c r="F21" s="25"/>
      <c r="G21" s="25"/>
    </row>
    <row r="22" spans="1:8" x14ac:dyDescent="0.2">
      <c r="A22" s="25"/>
      <c r="B22" s="51">
        <v>22000</v>
      </c>
      <c r="C22" s="52" t="str">
        <f t="shared" si="0"/>
        <v>13.8%</v>
      </c>
      <c r="D22" s="221">
        <f t="shared" si="1"/>
        <v>1938.0720000000001</v>
      </c>
      <c r="E22" s="53">
        <f t="shared" si="2"/>
        <v>8.8094181818181821E-2</v>
      </c>
      <c r="F22" s="25"/>
      <c r="G22" s="25"/>
    </row>
    <row r="23" spans="1:8" x14ac:dyDescent="0.2">
      <c r="A23" s="25"/>
      <c r="B23" s="51">
        <v>23000</v>
      </c>
      <c r="C23" s="52" t="str">
        <f t="shared" si="0"/>
        <v>13.8%</v>
      </c>
      <c r="D23" s="221">
        <f t="shared" si="1"/>
        <v>2076.0720000000001</v>
      </c>
      <c r="E23" s="53">
        <f t="shared" si="2"/>
        <v>9.0264000000000011E-2</v>
      </c>
      <c r="F23" s="25"/>
      <c r="G23" s="25"/>
    </row>
    <row r="24" spans="1:8" x14ac:dyDescent="0.2">
      <c r="A24" s="25"/>
      <c r="B24" s="51">
        <v>24000</v>
      </c>
      <c r="C24" s="52" t="str">
        <f t="shared" si="0"/>
        <v>13.8%</v>
      </c>
      <c r="D24" s="221">
        <f t="shared" si="1"/>
        <v>2214.0720000000001</v>
      </c>
      <c r="E24" s="53">
        <f t="shared" si="2"/>
        <v>9.2253000000000002E-2</v>
      </c>
      <c r="F24" s="25"/>
      <c r="G24" s="25"/>
    </row>
    <row r="25" spans="1:8" x14ac:dyDescent="0.2">
      <c r="A25" s="25"/>
      <c r="B25" s="51">
        <v>25000</v>
      </c>
      <c r="C25" s="52" t="str">
        <f t="shared" si="0"/>
        <v>13.8%</v>
      </c>
      <c r="D25" s="221">
        <f t="shared" si="1"/>
        <v>2352.0720000000001</v>
      </c>
      <c r="E25" s="53">
        <f t="shared" si="2"/>
        <v>9.4082880000000008E-2</v>
      </c>
      <c r="F25" s="25"/>
      <c r="G25" s="25"/>
    </row>
    <row r="26" spans="1:8" x14ac:dyDescent="0.2">
      <c r="A26" s="25"/>
      <c r="B26" s="51">
        <v>26000</v>
      </c>
      <c r="C26" s="52" t="str">
        <f t="shared" si="0"/>
        <v>13.8%</v>
      </c>
      <c r="D26" s="221">
        <f t="shared" si="1"/>
        <v>2490.0720000000001</v>
      </c>
      <c r="E26" s="53">
        <f t="shared" si="2"/>
        <v>9.577200000000001E-2</v>
      </c>
      <c r="F26" s="25"/>
      <c r="G26" s="25"/>
    </row>
    <row r="27" spans="1:8" x14ac:dyDescent="0.2">
      <c r="A27" s="25"/>
      <c r="B27" s="51">
        <v>27000</v>
      </c>
      <c r="C27" s="52" t="str">
        <f t="shared" si="0"/>
        <v>13.8%</v>
      </c>
      <c r="D27" s="221">
        <f t="shared" si="1"/>
        <v>2628.0720000000001</v>
      </c>
      <c r="E27" s="53">
        <f t="shared" si="2"/>
        <v>9.7336000000000006E-2</v>
      </c>
      <c r="F27" s="25"/>
      <c r="G27" s="25"/>
    </row>
    <row r="28" spans="1:8" x14ac:dyDescent="0.2">
      <c r="A28" s="25"/>
      <c r="B28" s="51">
        <v>28000</v>
      </c>
      <c r="C28" s="52" t="str">
        <f t="shared" si="0"/>
        <v>13.8%</v>
      </c>
      <c r="D28" s="221">
        <f t="shared" si="1"/>
        <v>2766.0720000000001</v>
      </c>
      <c r="E28" s="53">
        <f t="shared" si="2"/>
        <v>9.8788285714285717E-2</v>
      </c>
      <c r="F28" s="25"/>
      <c r="G28" s="25"/>
    </row>
    <row r="29" spans="1:8" x14ac:dyDescent="0.2">
      <c r="A29" s="25"/>
      <c r="B29" s="51">
        <v>29000</v>
      </c>
      <c r="C29" s="52" t="str">
        <f t="shared" si="0"/>
        <v>13.8%</v>
      </c>
      <c r="D29" s="221">
        <f t="shared" si="1"/>
        <v>2904.0720000000001</v>
      </c>
      <c r="E29" s="53">
        <f t="shared" si="2"/>
        <v>0.10014041379310346</v>
      </c>
      <c r="F29" s="25"/>
      <c r="G29" s="25"/>
    </row>
    <row r="30" spans="1:8" x14ac:dyDescent="0.2">
      <c r="A30" s="25"/>
      <c r="B30" s="51">
        <v>30000</v>
      </c>
      <c r="C30" s="52" t="str">
        <f t="shared" si="0"/>
        <v>13.8%</v>
      </c>
      <c r="D30" s="221">
        <f t="shared" si="1"/>
        <v>3042.0720000000001</v>
      </c>
      <c r="E30" s="53">
        <f t="shared" si="2"/>
        <v>0.1014024</v>
      </c>
      <c r="F30" s="25"/>
      <c r="G30" s="25"/>
    </row>
    <row r="31" spans="1:8" x14ac:dyDescent="0.2">
      <c r="A31" s="25"/>
      <c r="B31" s="51">
        <v>30940</v>
      </c>
      <c r="C31" s="52" t="str">
        <f t="shared" si="0"/>
        <v>13.8%</v>
      </c>
      <c r="D31" s="221">
        <f t="shared" si="1"/>
        <v>3171.7920000000004</v>
      </c>
      <c r="E31" s="53">
        <f t="shared" si="2"/>
        <v>0.10251428571428572</v>
      </c>
      <c r="F31" s="25"/>
      <c r="G31" s="25"/>
    </row>
    <row r="32" spans="1:8" x14ac:dyDescent="0.2">
      <c r="A32" s="25"/>
      <c r="B32" s="51">
        <v>30941</v>
      </c>
      <c r="C32" s="52" t="str">
        <f t="shared" si="0"/>
        <v>13.8%</v>
      </c>
      <c r="D32" s="221">
        <f t="shared" si="1"/>
        <v>3171.9300000000003</v>
      </c>
      <c r="E32" s="53">
        <f t="shared" si="2"/>
        <v>0.10251543259752433</v>
      </c>
      <c r="F32" s="25"/>
      <c r="G32" s="25"/>
    </row>
    <row r="33" spans="1:7" x14ac:dyDescent="0.2">
      <c r="A33" s="25"/>
      <c r="B33" s="51">
        <v>31000</v>
      </c>
      <c r="C33" s="52" t="str">
        <f t="shared" si="0"/>
        <v>13.8%</v>
      </c>
      <c r="D33" s="221">
        <f t="shared" si="1"/>
        <v>3180.0720000000001</v>
      </c>
      <c r="E33" s="53">
        <f t="shared" si="2"/>
        <v>0.10258296774193548</v>
      </c>
      <c r="F33" s="25"/>
      <c r="G33" s="25"/>
    </row>
    <row r="34" spans="1:7" x14ac:dyDescent="0.2">
      <c r="A34" s="25"/>
      <c r="B34" s="51">
        <v>32000</v>
      </c>
      <c r="C34" s="52" t="str">
        <f t="shared" si="0"/>
        <v>13.8%</v>
      </c>
      <c r="D34" s="221">
        <f t="shared" si="1"/>
        <v>3318.0720000000001</v>
      </c>
      <c r="E34" s="53">
        <f t="shared" si="2"/>
        <v>0.10368975</v>
      </c>
      <c r="F34" s="25"/>
      <c r="G34" s="25"/>
    </row>
    <row r="35" spans="1:7" x14ac:dyDescent="0.2">
      <c r="A35" s="25"/>
      <c r="B35" s="51">
        <v>33000</v>
      </c>
      <c r="C35" s="52" t="str">
        <f t="shared" si="0"/>
        <v>13.8%</v>
      </c>
      <c r="D35" s="221">
        <f t="shared" si="1"/>
        <v>3456.0720000000001</v>
      </c>
      <c r="E35" s="53">
        <f t="shared" si="2"/>
        <v>0.10472945454545454</v>
      </c>
      <c r="F35" s="25"/>
      <c r="G35" s="25"/>
    </row>
    <row r="36" spans="1:7" x14ac:dyDescent="0.2">
      <c r="A36" s="25"/>
      <c r="B36" s="51">
        <v>34000</v>
      </c>
      <c r="C36" s="52" t="str">
        <f t="shared" si="0"/>
        <v>13.8%</v>
      </c>
      <c r="D36" s="221">
        <f t="shared" si="1"/>
        <v>3594.0720000000001</v>
      </c>
      <c r="E36" s="53">
        <f t="shared" si="2"/>
        <v>0.10570800000000001</v>
      </c>
      <c r="F36" s="25"/>
      <c r="G36" s="25"/>
    </row>
    <row r="37" spans="1:7" x14ac:dyDescent="0.2">
      <c r="A37" s="25"/>
      <c r="B37" s="51">
        <v>35000</v>
      </c>
      <c r="C37" s="52" t="str">
        <f t="shared" si="0"/>
        <v>13.8%</v>
      </c>
      <c r="D37" s="221">
        <f t="shared" si="1"/>
        <v>3732.0720000000001</v>
      </c>
      <c r="E37" s="53">
        <f t="shared" si="2"/>
        <v>0.10663062857142858</v>
      </c>
      <c r="F37" s="25"/>
      <c r="G37" s="25"/>
    </row>
    <row r="38" spans="1:7" x14ac:dyDescent="0.2">
      <c r="A38" s="25"/>
      <c r="B38" s="51">
        <v>36000</v>
      </c>
      <c r="C38" s="52" t="str">
        <f t="shared" si="0"/>
        <v>13.8%</v>
      </c>
      <c r="D38" s="221">
        <f t="shared" si="1"/>
        <v>3870.0720000000001</v>
      </c>
      <c r="E38" s="53">
        <f t="shared" si="2"/>
        <v>0.107502</v>
      </c>
      <c r="F38" s="25"/>
      <c r="G38" s="25"/>
    </row>
    <row r="39" spans="1:7" x14ac:dyDescent="0.2">
      <c r="A39" s="25"/>
      <c r="B39" s="51">
        <v>37000</v>
      </c>
      <c r="C39" s="52" t="str">
        <f t="shared" si="0"/>
        <v>13.8%</v>
      </c>
      <c r="D39" s="221">
        <f t="shared" si="1"/>
        <v>4008.0720000000001</v>
      </c>
      <c r="E39" s="53">
        <f t="shared" si="2"/>
        <v>0.10832627027027027</v>
      </c>
      <c r="F39" s="25"/>
      <c r="G39" s="25"/>
    </row>
    <row r="40" spans="1:7" x14ac:dyDescent="0.2">
      <c r="A40" s="25"/>
      <c r="B40" s="51">
        <v>38000</v>
      </c>
      <c r="C40" s="52" t="str">
        <f t="shared" si="0"/>
        <v>13.8%</v>
      </c>
      <c r="D40" s="221">
        <f t="shared" si="1"/>
        <v>4146.0720000000001</v>
      </c>
      <c r="E40" s="53">
        <f t="shared" si="2"/>
        <v>0.10910715789473685</v>
      </c>
      <c r="F40" s="25"/>
      <c r="G40" s="25"/>
    </row>
    <row r="41" spans="1:7" x14ac:dyDescent="0.2">
      <c r="A41" s="25"/>
      <c r="B41" s="51">
        <v>39000</v>
      </c>
      <c r="C41" s="52" t="str">
        <f t="shared" si="0"/>
        <v>13.8%</v>
      </c>
      <c r="D41" s="221">
        <f t="shared" si="1"/>
        <v>4284.0720000000001</v>
      </c>
      <c r="E41" s="53">
        <f t="shared" si="2"/>
        <v>0.109848</v>
      </c>
      <c r="F41" s="25"/>
      <c r="G41" s="25"/>
    </row>
    <row r="42" spans="1:7" x14ac:dyDescent="0.2">
      <c r="A42" s="25"/>
      <c r="B42" s="51">
        <v>40000</v>
      </c>
      <c r="C42" s="52" t="str">
        <f t="shared" si="0"/>
        <v>13.8%</v>
      </c>
      <c r="D42" s="221">
        <f t="shared" si="1"/>
        <v>4422.0720000000001</v>
      </c>
      <c r="E42" s="53">
        <f t="shared" si="2"/>
        <v>0.11055180000000001</v>
      </c>
      <c r="F42" s="25"/>
      <c r="G42" s="25"/>
    </row>
    <row r="43" spans="1:7" x14ac:dyDescent="0.2">
      <c r="A43" s="25"/>
      <c r="B43" s="51">
        <v>41000</v>
      </c>
      <c r="C43" s="52" t="str">
        <f t="shared" si="0"/>
        <v>13.8%</v>
      </c>
      <c r="D43" s="221">
        <f t="shared" si="1"/>
        <v>4560.0720000000001</v>
      </c>
      <c r="E43" s="53">
        <f t="shared" si="2"/>
        <v>0.11122126829268293</v>
      </c>
      <c r="F43" s="25"/>
      <c r="G43" s="25"/>
    </row>
    <row r="44" spans="1:7" x14ac:dyDescent="0.2">
      <c r="A44" s="25"/>
      <c r="B44" s="51">
        <v>42000</v>
      </c>
      <c r="C44" s="52" t="str">
        <f t="shared" si="0"/>
        <v>13.8%</v>
      </c>
      <c r="D44" s="221">
        <f t="shared" si="1"/>
        <v>4698.0720000000001</v>
      </c>
      <c r="E44" s="53">
        <f t="shared" si="2"/>
        <v>0.11185885714285715</v>
      </c>
      <c r="F44" s="25"/>
      <c r="G44" s="25"/>
    </row>
    <row r="45" spans="1:7" x14ac:dyDescent="0.2">
      <c r="A45" s="25"/>
      <c r="B45" s="51">
        <v>43000</v>
      </c>
      <c r="C45" s="52" t="str">
        <f t="shared" si="0"/>
        <v>13.8%</v>
      </c>
      <c r="D45" s="221">
        <f t="shared" si="1"/>
        <v>4836.0720000000001</v>
      </c>
      <c r="E45" s="53">
        <f t="shared" si="2"/>
        <v>0.11246679069767442</v>
      </c>
      <c r="F45" s="25"/>
      <c r="G45" s="25"/>
    </row>
    <row r="46" spans="1:7" x14ac:dyDescent="0.2">
      <c r="A46" s="25"/>
      <c r="B46" s="51">
        <v>44000</v>
      </c>
      <c r="C46" s="52" t="str">
        <f t="shared" si="0"/>
        <v>13.8%</v>
      </c>
      <c r="D46" s="221">
        <f t="shared" si="1"/>
        <v>4974.0720000000001</v>
      </c>
      <c r="E46" s="53">
        <f t="shared" si="2"/>
        <v>0.11304709090909092</v>
      </c>
      <c r="F46" s="25"/>
      <c r="G46" s="25"/>
    </row>
    <row r="47" spans="1:7" x14ac:dyDescent="0.2">
      <c r="A47" s="25"/>
      <c r="B47" s="51">
        <v>45000</v>
      </c>
      <c r="C47" s="52" t="str">
        <f t="shared" si="0"/>
        <v>13.8%</v>
      </c>
      <c r="D47" s="221">
        <f t="shared" si="1"/>
        <v>5112.0720000000001</v>
      </c>
      <c r="E47" s="53">
        <f t="shared" si="2"/>
        <v>0.1136016</v>
      </c>
      <c r="F47" s="25"/>
      <c r="G47" s="25"/>
    </row>
    <row r="48" spans="1:7" x14ac:dyDescent="0.2">
      <c r="A48" s="25"/>
      <c r="B48" s="51">
        <v>46000</v>
      </c>
      <c r="C48" s="52" t="str">
        <f t="shared" si="0"/>
        <v>13.8%</v>
      </c>
      <c r="D48" s="221">
        <f t="shared" si="1"/>
        <v>5250.0720000000001</v>
      </c>
      <c r="E48" s="53">
        <f t="shared" si="2"/>
        <v>0.114132</v>
      </c>
      <c r="F48" s="25"/>
      <c r="G48" s="25"/>
    </row>
    <row r="49" spans="1:7" x14ac:dyDescent="0.2">
      <c r="A49" s="25"/>
      <c r="B49" s="51">
        <v>47000</v>
      </c>
      <c r="C49" s="52" t="str">
        <f t="shared" si="0"/>
        <v>13.8%</v>
      </c>
      <c r="D49" s="221">
        <f t="shared" si="1"/>
        <v>5388.0720000000001</v>
      </c>
      <c r="E49" s="53">
        <f t="shared" si="2"/>
        <v>0.11463982978723404</v>
      </c>
      <c r="F49" s="25"/>
      <c r="G49" s="25"/>
    </row>
    <row r="50" spans="1:7" x14ac:dyDescent="0.2">
      <c r="A50" s="25"/>
      <c r="B50" s="51">
        <v>48000</v>
      </c>
      <c r="C50" s="52" t="str">
        <f t="shared" si="0"/>
        <v>13.8%</v>
      </c>
      <c r="D50" s="221">
        <f t="shared" si="1"/>
        <v>5526.0720000000001</v>
      </c>
      <c r="E50" s="53">
        <f t="shared" si="2"/>
        <v>0.11512650000000001</v>
      </c>
      <c r="F50" s="25"/>
      <c r="G50" s="25"/>
    </row>
    <row r="51" spans="1:7" x14ac:dyDescent="0.2">
      <c r="A51" s="25"/>
      <c r="B51" s="51">
        <v>49000</v>
      </c>
      <c r="C51" s="52" t="str">
        <f t="shared" si="0"/>
        <v>13.8%</v>
      </c>
      <c r="D51" s="221">
        <f t="shared" si="1"/>
        <v>5664.0720000000001</v>
      </c>
      <c r="E51" s="53">
        <f t="shared" si="2"/>
        <v>0.11559330612244899</v>
      </c>
      <c r="F51" s="25"/>
      <c r="G51" s="25"/>
    </row>
    <row r="52" spans="1:7" x14ac:dyDescent="0.2">
      <c r="A52" s="25"/>
      <c r="B52" s="51">
        <v>50000</v>
      </c>
      <c r="C52" s="52" t="str">
        <f t="shared" si="0"/>
        <v>13.8%</v>
      </c>
      <c r="D52" s="221">
        <f t="shared" si="1"/>
        <v>5802.0720000000001</v>
      </c>
      <c r="E52" s="53">
        <f t="shared" si="2"/>
        <v>0.11604144</v>
      </c>
      <c r="F52" s="25"/>
      <c r="G52" s="25"/>
    </row>
    <row r="53" spans="1:7" x14ac:dyDescent="0.2">
      <c r="A53" s="25"/>
      <c r="B53" s="51">
        <v>51000</v>
      </c>
      <c r="C53" s="52" t="str">
        <f t="shared" si="0"/>
        <v>13.8%</v>
      </c>
      <c r="D53" s="221">
        <f t="shared" si="1"/>
        <v>5940.0720000000001</v>
      </c>
      <c r="E53" s="53">
        <f t="shared" si="2"/>
        <v>0.11647200000000001</v>
      </c>
      <c r="F53" s="25"/>
      <c r="G53" s="25"/>
    </row>
    <row r="54" spans="1:7" x14ac:dyDescent="0.2">
      <c r="A54" s="25"/>
      <c r="B54" s="51">
        <v>52000</v>
      </c>
      <c r="C54" s="52" t="str">
        <f t="shared" si="0"/>
        <v>13.8%</v>
      </c>
      <c r="D54" s="221">
        <f t="shared" si="1"/>
        <v>6078.0720000000001</v>
      </c>
      <c r="E54" s="53">
        <f t="shared" si="2"/>
        <v>0.116886</v>
      </c>
      <c r="F54" s="25"/>
      <c r="G54" s="25"/>
    </row>
    <row r="55" spans="1:7" x14ac:dyDescent="0.2">
      <c r="A55" s="25"/>
      <c r="B55" s="51">
        <v>53000</v>
      </c>
      <c r="C55" s="52" t="str">
        <f t="shared" si="0"/>
        <v>13.8%</v>
      </c>
      <c r="D55" s="221">
        <f t="shared" si="1"/>
        <v>6216.0720000000001</v>
      </c>
      <c r="E55" s="53">
        <f t="shared" si="2"/>
        <v>0.11728437735849057</v>
      </c>
      <c r="F55" s="25"/>
      <c r="G55" s="25"/>
    </row>
    <row r="56" spans="1:7" x14ac:dyDescent="0.2">
      <c r="A56" s="25"/>
      <c r="B56" s="51">
        <v>54000</v>
      </c>
      <c r="C56" s="52" t="str">
        <f t="shared" si="0"/>
        <v>13.8%</v>
      </c>
      <c r="D56" s="221">
        <f t="shared" si="1"/>
        <v>6354.0720000000001</v>
      </c>
      <c r="E56" s="53">
        <f t="shared" si="2"/>
        <v>0.11766800000000001</v>
      </c>
      <c r="F56" s="25"/>
      <c r="G56" s="25"/>
    </row>
    <row r="57" spans="1:7" x14ac:dyDescent="0.2">
      <c r="A57" s="25"/>
      <c r="B57" s="51">
        <v>55000</v>
      </c>
      <c r="C57" s="52" t="str">
        <f t="shared" si="0"/>
        <v>13.8%</v>
      </c>
      <c r="D57" s="221">
        <f t="shared" si="1"/>
        <v>6492.0720000000001</v>
      </c>
      <c r="E57" s="53">
        <f t="shared" si="2"/>
        <v>0.11803767272727272</v>
      </c>
      <c r="F57" s="25"/>
      <c r="G57" s="25"/>
    </row>
    <row r="58" spans="1:7" x14ac:dyDescent="0.2">
      <c r="A58" s="25"/>
      <c r="B58" s="51">
        <v>56000</v>
      </c>
      <c r="C58" s="52" t="str">
        <f t="shared" si="0"/>
        <v>13.8%</v>
      </c>
      <c r="D58" s="221">
        <f t="shared" si="1"/>
        <v>6630.0720000000001</v>
      </c>
      <c r="E58" s="53">
        <f t="shared" si="2"/>
        <v>0.11839414285714286</v>
      </c>
      <c r="F58" s="25"/>
      <c r="G58" s="25"/>
    </row>
    <row r="59" spans="1:7" x14ac:dyDescent="0.2">
      <c r="A59" s="25"/>
      <c r="B59" s="51">
        <v>57000</v>
      </c>
      <c r="C59" s="52" t="str">
        <f t="shared" si="0"/>
        <v>13.8%</v>
      </c>
      <c r="D59" s="221">
        <f t="shared" si="1"/>
        <v>6768.0720000000001</v>
      </c>
      <c r="E59" s="53">
        <f t="shared" si="2"/>
        <v>0.11873810526315789</v>
      </c>
      <c r="F59" s="25"/>
      <c r="G59" s="25"/>
    </row>
    <row r="60" spans="1:7" x14ac:dyDescent="0.2">
      <c r="A60" s="25"/>
      <c r="B60" s="51">
        <v>58000</v>
      </c>
      <c r="C60" s="52" t="str">
        <f t="shared" si="0"/>
        <v>13.8%</v>
      </c>
      <c r="D60" s="221">
        <f t="shared" si="1"/>
        <v>6906.072000000001</v>
      </c>
      <c r="E60" s="53">
        <f t="shared" si="2"/>
        <v>0.11907020689655175</v>
      </c>
      <c r="F60" s="25"/>
      <c r="G60" s="25"/>
    </row>
    <row r="61" spans="1:7" x14ac:dyDescent="0.2">
      <c r="A61" s="25"/>
      <c r="B61" s="51">
        <v>59000</v>
      </c>
      <c r="C61" s="52" t="str">
        <f t="shared" si="0"/>
        <v>13.8%</v>
      </c>
      <c r="D61" s="221">
        <f t="shared" si="1"/>
        <v>7044.072000000001</v>
      </c>
      <c r="E61" s="53">
        <f t="shared" si="2"/>
        <v>0.11939105084745764</v>
      </c>
      <c r="F61" s="25"/>
      <c r="G61" s="25"/>
    </row>
    <row r="62" spans="1:7" x14ac:dyDescent="0.2">
      <c r="A62" s="25"/>
      <c r="B62" s="51">
        <v>60000</v>
      </c>
      <c r="C62" s="52" t="str">
        <f t="shared" si="0"/>
        <v>13.8%</v>
      </c>
      <c r="D62" s="221">
        <f t="shared" si="1"/>
        <v>7182.072000000001</v>
      </c>
      <c r="E62" s="53">
        <f t="shared" si="2"/>
        <v>0.11970120000000002</v>
      </c>
      <c r="F62" s="25"/>
      <c r="G62" s="25"/>
    </row>
    <row r="63" spans="1:7" x14ac:dyDescent="0.2">
      <c r="A63" s="25"/>
      <c r="B63" s="51">
        <v>61000</v>
      </c>
      <c r="C63" s="52" t="str">
        <f t="shared" si="0"/>
        <v>13.8%</v>
      </c>
      <c r="D63" s="221">
        <f t="shared" si="1"/>
        <v>7320.072000000001</v>
      </c>
      <c r="E63" s="53">
        <f t="shared" si="2"/>
        <v>0.12000118032786887</v>
      </c>
      <c r="F63" s="25"/>
      <c r="G63" s="25"/>
    </row>
    <row r="64" spans="1:7" x14ac:dyDescent="0.2">
      <c r="A64" s="25"/>
      <c r="B64" s="51">
        <v>62000</v>
      </c>
      <c r="C64" s="52" t="str">
        <f t="shared" si="0"/>
        <v>13.8%</v>
      </c>
      <c r="D64" s="221">
        <f t="shared" si="1"/>
        <v>7458.072000000001</v>
      </c>
      <c r="E64" s="53">
        <f t="shared" si="2"/>
        <v>0.12029148387096776</v>
      </c>
      <c r="F64" s="25"/>
      <c r="G64" s="25"/>
    </row>
    <row r="65" spans="1:7" x14ac:dyDescent="0.2">
      <c r="A65" s="25"/>
      <c r="B65" s="51">
        <v>63000</v>
      </c>
      <c r="C65" s="52" t="str">
        <f t="shared" si="0"/>
        <v>13.8%</v>
      </c>
      <c r="D65" s="221">
        <f t="shared" si="1"/>
        <v>7596.072000000001</v>
      </c>
      <c r="E65" s="53">
        <f t="shared" si="2"/>
        <v>0.12057257142857145</v>
      </c>
      <c r="F65" s="25"/>
      <c r="G65" s="25"/>
    </row>
    <row r="66" spans="1:7" x14ac:dyDescent="0.2">
      <c r="A66" s="25"/>
      <c r="B66" s="51">
        <v>64000</v>
      </c>
      <c r="C66" s="52" t="str">
        <f t="shared" si="0"/>
        <v>13.8%</v>
      </c>
      <c r="D66" s="221">
        <f t="shared" si="1"/>
        <v>7734.072000000001</v>
      </c>
      <c r="E66" s="53">
        <f t="shared" si="2"/>
        <v>0.12084487500000002</v>
      </c>
      <c r="F66" s="25"/>
      <c r="G66" s="25"/>
    </row>
    <row r="67" spans="1:7" x14ac:dyDescent="0.2">
      <c r="A67" s="25"/>
      <c r="B67" s="51">
        <v>65000</v>
      </c>
      <c r="C67" s="52" t="str">
        <f t="shared" si="0"/>
        <v>13.8%</v>
      </c>
      <c r="D67" s="221">
        <f t="shared" si="1"/>
        <v>7872.072000000001</v>
      </c>
      <c r="E67" s="53">
        <f t="shared" si="2"/>
        <v>0.12110880000000002</v>
      </c>
      <c r="F67" s="25"/>
      <c r="G67" s="25"/>
    </row>
    <row r="68" spans="1:7" x14ac:dyDescent="0.2">
      <c r="A68" s="25"/>
      <c r="B68" s="51">
        <v>66000</v>
      </c>
      <c r="C68" s="52" t="str">
        <f t="shared" si="0"/>
        <v>13.8%</v>
      </c>
      <c r="D68" s="221">
        <f t="shared" si="1"/>
        <v>8010.072000000001</v>
      </c>
      <c r="E68" s="53">
        <f t="shared" si="2"/>
        <v>0.12136472727272729</v>
      </c>
      <c r="F68" s="25"/>
      <c r="G68" s="25"/>
    </row>
    <row r="69" spans="1:7" x14ac:dyDescent="0.2">
      <c r="A69" s="25"/>
      <c r="B69" s="51">
        <v>67000</v>
      </c>
      <c r="C69" s="52" t="str">
        <f t="shared" ref="C69:C92" si="3">+$A$7</f>
        <v>13.8%</v>
      </c>
      <c r="D69" s="221">
        <f t="shared" ref="D69:D92" si="4">(B69-$B$7)*$A$7</f>
        <v>8148.072000000001</v>
      </c>
      <c r="E69" s="53">
        <f t="shared" ref="E69:E92" si="5">D69/B69</f>
        <v>0.12161301492537314</v>
      </c>
      <c r="F69" s="25"/>
      <c r="G69" s="25"/>
    </row>
    <row r="70" spans="1:7" x14ac:dyDescent="0.2">
      <c r="A70" s="25"/>
      <c r="B70" s="51">
        <v>68000</v>
      </c>
      <c r="C70" s="52" t="str">
        <f t="shared" si="3"/>
        <v>13.8%</v>
      </c>
      <c r="D70" s="221">
        <f t="shared" si="4"/>
        <v>8286.0720000000001</v>
      </c>
      <c r="E70" s="53">
        <f t="shared" si="5"/>
        <v>0.121854</v>
      </c>
      <c r="F70" s="25"/>
      <c r="G70" s="25"/>
    </row>
    <row r="71" spans="1:7" x14ac:dyDescent="0.2">
      <c r="A71" s="25"/>
      <c r="B71" s="51">
        <v>69000</v>
      </c>
      <c r="C71" s="52" t="str">
        <f t="shared" si="3"/>
        <v>13.8%</v>
      </c>
      <c r="D71" s="221">
        <f t="shared" si="4"/>
        <v>8424.0720000000001</v>
      </c>
      <c r="E71" s="53">
        <f t="shared" si="5"/>
        <v>0.122088</v>
      </c>
      <c r="F71" s="25"/>
      <c r="G71" s="25"/>
    </row>
    <row r="72" spans="1:7" x14ac:dyDescent="0.2">
      <c r="A72" s="25"/>
      <c r="B72" s="51">
        <v>70000</v>
      </c>
      <c r="C72" s="52" t="str">
        <f t="shared" si="3"/>
        <v>13.8%</v>
      </c>
      <c r="D72" s="221">
        <f t="shared" si="4"/>
        <v>8562.0720000000001</v>
      </c>
      <c r="E72" s="53">
        <f t="shared" si="5"/>
        <v>0.12231531428571429</v>
      </c>
      <c r="F72" s="25"/>
      <c r="G72" s="25"/>
    </row>
    <row r="73" spans="1:7" x14ac:dyDescent="0.2">
      <c r="A73" s="25"/>
      <c r="B73" s="51">
        <v>71000</v>
      </c>
      <c r="C73" s="52" t="str">
        <f t="shared" si="3"/>
        <v>13.8%</v>
      </c>
      <c r="D73" s="221">
        <f t="shared" si="4"/>
        <v>8700.0720000000001</v>
      </c>
      <c r="E73" s="53">
        <f t="shared" si="5"/>
        <v>0.12253622535211267</v>
      </c>
      <c r="F73" s="25"/>
      <c r="G73" s="25"/>
    </row>
    <row r="74" spans="1:7" x14ac:dyDescent="0.2">
      <c r="A74" s="25"/>
      <c r="B74" s="51">
        <v>72000</v>
      </c>
      <c r="C74" s="52" t="str">
        <f t="shared" si="3"/>
        <v>13.8%</v>
      </c>
      <c r="D74" s="221">
        <f t="shared" si="4"/>
        <v>8838.0720000000001</v>
      </c>
      <c r="E74" s="53">
        <f t="shared" si="5"/>
        <v>0.122751</v>
      </c>
      <c r="F74" s="25"/>
      <c r="G74" s="25"/>
    </row>
    <row r="75" spans="1:7" x14ac:dyDescent="0.2">
      <c r="A75" s="25"/>
      <c r="B75" s="51">
        <v>73000</v>
      </c>
      <c r="C75" s="52" t="str">
        <f t="shared" si="3"/>
        <v>13.8%</v>
      </c>
      <c r="D75" s="221">
        <f t="shared" si="4"/>
        <v>8976.0720000000001</v>
      </c>
      <c r="E75" s="53">
        <f t="shared" si="5"/>
        <v>0.12295989041095891</v>
      </c>
      <c r="F75" s="25"/>
      <c r="G75" s="25"/>
    </row>
    <row r="76" spans="1:7" x14ac:dyDescent="0.2">
      <c r="A76" s="25"/>
      <c r="B76" s="51">
        <v>74000</v>
      </c>
      <c r="C76" s="52" t="str">
        <f t="shared" si="3"/>
        <v>13.8%</v>
      </c>
      <c r="D76" s="221">
        <f t="shared" si="4"/>
        <v>9114.0720000000001</v>
      </c>
      <c r="E76" s="53">
        <f t="shared" si="5"/>
        <v>0.12316313513513513</v>
      </c>
      <c r="F76" s="25"/>
      <c r="G76" s="25"/>
    </row>
    <row r="77" spans="1:7" x14ac:dyDescent="0.2">
      <c r="A77" s="25"/>
      <c r="B77" s="51">
        <v>75000</v>
      </c>
      <c r="C77" s="52" t="str">
        <f t="shared" si="3"/>
        <v>13.8%</v>
      </c>
      <c r="D77" s="221">
        <f t="shared" si="4"/>
        <v>9252.0720000000001</v>
      </c>
      <c r="E77" s="53">
        <f t="shared" si="5"/>
        <v>0.12336096000000001</v>
      </c>
      <c r="F77" s="25"/>
      <c r="G77" s="25"/>
    </row>
    <row r="78" spans="1:7" x14ac:dyDescent="0.2">
      <c r="A78" s="25"/>
      <c r="B78" s="51">
        <v>76000</v>
      </c>
      <c r="C78" s="52" t="str">
        <f t="shared" si="3"/>
        <v>13.8%</v>
      </c>
      <c r="D78" s="221">
        <f t="shared" si="4"/>
        <v>9390.0720000000001</v>
      </c>
      <c r="E78" s="53">
        <f t="shared" si="5"/>
        <v>0.12355357894736842</v>
      </c>
      <c r="F78" s="25"/>
      <c r="G78" s="25"/>
    </row>
    <row r="79" spans="1:7" x14ac:dyDescent="0.2">
      <c r="A79" s="25"/>
      <c r="B79" s="51">
        <v>77000</v>
      </c>
      <c r="C79" s="52" t="str">
        <f t="shared" si="3"/>
        <v>13.8%</v>
      </c>
      <c r="D79" s="221">
        <f t="shared" si="4"/>
        <v>9528.0720000000001</v>
      </c>
      <c r="E79" s="53">
        <f t="shared" si="5"/>
        <v>0.12374119480519481</v>
      </c>
      <c r="F79" s="25"/>
      <c r="G79" s="25"/>
    </row>
    <row r="80" spans="1:7" x14ac:dyDescent="0.2">
      <c r="A80" s="25"/>
      <c r="B80" s="51">
        <v>78000</v>
      </c>
      <c r="C80" s="52" t="str">
        <f t="shared" si="3"/>
        <v>13.8%</v>
      </c>
      <c r="D80" s="221">
        <f t="shared" si="4"/>
        <v>9666.0720000000001</v>
      </c>
      <c r="E80" s="53">
        <f t="shared" si="5"/>
        <v>0.12392400000000001</v>
      </c>
      <c r="F80" s="25"/>
      <c r="G80" s="25"/>
    </row>
    <row r="81" spans="1:7" x14ac:dyDescent="0.2">
      <c r="A81" s="25"/>
      <c r="B81" s="51">
        <v>79000</v>
      </c>
      <c r="C81" s="52" t="str">
        <f t="shared" si="3"/>
        <v>13.8%</v>
      </c>
      <c r="D81" s="221">
        <f t="shared" si="4"/>
        <v>9804.0720000000001</v>
      </c>
      <c r="E81" s="53">
        <f t="shared" si="5"/>
        <v>0.12410217721518987</v>
      </c>
      <c r="F81" s="25"/>
      <c r="G81" s="25"/>
    </row>
    <row r="82" spans="1:7" x14ac:dyDescent="0.2">
      <c r="A82" s="25"/>
      <c r="B82" s="51">
        <v>80000</v>
      </c>
      <c r="C82" s="52" t="str">
        <f t="shared" si="3"/>
        <v>13.8%</v>
      </c>
      <c r="D82" s="221">
        <f t="shared" si="4"/>
        <v>9942.0720000000001</v>
      </c>
      <c r="E82" s="53">
        <f t="shared" si="5"/>
        <v>0.12427589999999999</v>
      </c>
      <c r="F82" s="25"/>
      <c r="G82" s="25"/>
    </row>
    <row r="83" spans="1:7" x14ac:dyDescent="0.2">
      <c r="A83" s="25"/>
      <c r="B83" s="51">
        <v>81000</v>
      </c>
      <c r="C83" s="52" t="str">
        <f t="shared" si="3"/>
        <v>13.8%</v>
      </c>
      <c r="D83" s="221">
        <f t="shared" si="4"/>
        <v>10080.072</v>
      </c>
      <c r="E83" s="53">
        <f t="shared" si="5"/>
        <v>0.12444533333333334</v>
      </c>
      <c r="F83" s="25"/>
      <c r="G83" s="25"/>
    </row>
    <row r="84" spans="1:7" x14ac:dyDescent="0.2">
      <c r="A84" s="25"/>
      <c r="B84" s="51">
        <v>82000</v>
      </c>
      <c r="C84" s="52" t="str">
        <f t="shared" si="3"/>
        <v>13.8%</v>
      </c>
      <c r="D84" s="221">
        <f t="shared" si="4"/>
        <v>10218.072</v>
      </c>
      <c r="E84" s="53">
        <f t="shared" si="5"/>
        <v>0.12461063414634146</v>
      </c>
      <c r="F84" s="25"/>
      <c r="G84" s="25"/>
    </row>
    <row r="85" spans="1:7" x14ac:dyDescent="0.2">
      <c r="A85" s="25"/>
      <c r="B85" s="51">
        <v>83000</v>
      </c>
      <c r="C85" s="52" t="str">
        <f t="shared" si="3"/>
        <v>13.8%</v>
      </c>
      <c r="D85" s="221">
        <f t="shared" si="4"/>
        <v>10356.072</v>
      </c>
      <c r="E85" s="53">
        <f t="shared" si="5"/>
        <v>0.12477195180722891</v>
      </c>
      <c r="F85" s="25"/>
      <c r="G85" s="25"/>
    </row>
    <row r="86" spans="1:7" x14ac:dyDescent="0.2">
      <c r="A86" s="25"/>
      <c r="B86" s="51">
        <v>84000</v>
      </c>
      <c r="C86" s="52" t="str">
        <f t="shared" si="3"/>
        <v>13.8%</v>
      </c>
      <c r="D86" s="221">
        <f t="shared" si="4"/>
        <v>10494.072</v>
      </c>
      <c r="E86" s="53">
        <f t="shared" si="5"/>
        <v>0.12492942857142857</v>
      </c>
      <c r="F86" s="25"/>
      <c r="G86" s="25"/>
    </row>
    <row r="87" spans="1:7" x14ac:dyDescent="0.2">
      <c r="A87" s="25"/>
      <c r="B87" s="51">
        <v>85000</v>
      </c>
      <c r="C87" s="52" t="str">
        <f t="shared" si="3"/>
        <v>13.8%</v>
      </c>
      <c r="D87" s="221">
        <f t="shared" si="4"/>
        <v>10632.072</v>
      </c>
      <c r="E87" s="53">
        <f t="shared" si="5"/>
        <v>0.12508320000000001</v>
      </c>
      <c r="F87" s="25"/>
      <c r="G87" s="25"/>
    </row>
    <row r="88" spans="1:7" x14ac:dyDescent="0.2">
      <c r="A88" s="25"/>
      <c r="B88" s="51">
        <v>86000</v>
      </c>
      <c r="C88" s="52" t="str">
        <f t="shared" si="3"/>
        <v>13.8%</v>
      </c>
      <c r="D88" s="221">
        <f t="shared" si="4"/>
        <v>10770.072</v>
      </c>
      <c r="E88" s="53">
        <f t="shared" si="5"/>
        <v>0.12523339534883721</v>
      </c>
      <c r="F88" s="25"/>
      <c r="G88" s="25"/>
    </row>
    <row r="89" spans="1:7" x14ac:dyDescent="0.2">
      <c r="A89" s="25"/>
      <c r="B89" s="51">
        <v>87000</v>
      </c>
      <c r="C89" s="52" t="str">
        <f t="shared" si="3"/>
        <v>13.8%</v>
      </c>
      <c r="D89" s="221">
        <f t="shared" si="4"/>
        <v>10908.072</v>
      </c>
      <c r="E89" s="53">
        <f t="shared" si="5"/>
        <v>0.12538013793103447</v>
      </c>
      <c r="F89" s="25"/>
      <c r="G89" s="25"/>
    </row>
    <row r="90" spans="1:7" x14ac:dyDescent="0.2">
      <c r="A90" s="25"/>
      <c r="B90" s="51">
        <v>88000</v>
      </c>
      <c r="C90" s="52" t="str">
        <f t="shared" si="3"/>
        <v>13.8%</v>
      </c>
      <c r="D90" s="221">
        <f t="shared" si="4"/>
        <v>11046.072</v>
      </c>
      <c r="E90" s="53">
        <f t="shared" si="5"/>
        <v>0.12552354545454544</v>
      </c>
      <c r="F90" s="25"/>
      <c r="G90" s="25"/>
    </row>
    <row r="91" spans="1:7" x14ac:dyDescent="0.2">
      <c r="A91" s="25"/>
      <c r="B91" s="51">
        <v>89000</v>
      </c>
      <c r="C91" s="52" t="str">
        <f t="shared" si="3"/>
        <v>13.8%</v>
      </c>
      <c r="D91" s="221">
        <f t="shared" si="4"/>
        <v>11184.072</v>
      </c>
      <c r="E91" s="53">
        <f t="shared" si="5"/>
        <v>0.12566373033707864</v>
      </c>
      <c r="F91" s="25"/>
      <c r="G91" s="25"/>
    </row>
    <row r="92" spans="1:7" ht="13.5" thickBot="1" x14ac:dyDescent="0.25">
      <c r="A92" s="25"/>
      <c r="B92" s="54">
        <v>90000</v>
      </c>
      <c r="C92" s="55" t="str">
        <f t="shared" si="3"/>
        <v>13.8%</v>
      </c>
      <c r="D92" s="222">
        <f t="shared" si="4"/>
        <v>11322.072</v>
      </c>
      <c r="E92" s="56">
        <f t="shared" si="5"/>
        <v>0.12580079999999999</v>
      </c>
      <c r="F92" s="25"/>
      <c r="G92" s="25"/>
    </row>
    <row r="93" spans="1:7" x14ac:dyDescent="0.2">
      <c r="A93" s="25"/>
      <c r="B93" s="38"/>
      <c r="C93" s="37"/>
      <c r="D93" s="38"/>
      <c r="E93" s="37"/>
      <c r="F93" s="25"/>
      <c r="G93" s="25"/>
    </row>
  </sheetData>
  <mergeCells count="1">
    <mergeCell ref="B3:E3"/>
  </mergeCells>
  <phoneticPr fontId="6" type="noConversion"/>
  <pageMargins left="0.74803149606299213" right="0.56999999999999995" top="0.28999999999999998" bottom="0.43" header="0.22" footer="0.23"/>
  <pageSetup paperSize="9" scale="67" orientation="portrait" r:id="rId1"/>
  <headerFooter alignWithMargins="0">
    <oddFooter>&amp;L&amp;9&amp;Z&amp;F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election activeCell="M48" sqref="M48"/>
    </sheetView>
  </sheetViews>
  <sheetFormatPr defaultRowHeight="12.75" x14ac:dyDescent="0.2"/>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N30"/>
  <sheetViews>
    <sheetView zoomScaleNormal="100" workbookViewId="0">
      <selection activeCell="B23" sqref="B23"/>
    </sheetView>
  </sheetViews>
  <sheetFormatPr defaultRowHeight="12.75" x14ac:dyDescent="0.2"/>
  <cols>
    <col min="1" max="1" width="5.28515625" customWidth="1"/>
    <col min="2" max="2" width="94.42578125" bestFit="1" customWidth="1"/>
    <col min="3" max="3" width="9.28515625" bestFit="1" customWidth="1"/>
    <col min="4" max="4" width="8.5703125" customWidth="1"/>
    <col min="5" max="5" width="13.42578125" customWidth="1"/>
    <col min="10" max="10" width="10.140625" customWidth="1"/>
    <col min="11" max="11" width="15.140625" customWidth="1"/>
  </cols>
  <sheetData>
    <row r="1" spans="1:11" x14ac:dyDescent="0.2">
      <c r="B1" s="134"/>
      <c r="C1" s="134"/>
      <c r="D1" s="134"/>
      <c r="E1" s="134"/>
      <c r="F1" s="134"/>
      <c r="G1" s="134"/>
      <c r="H1" s="134"/>
      <c r="I1" s="134"/>
    </row>
    <row r="2" spans="1:11" ht="15.75" x14ac:dyDescent="0.25">
      <c r="B2" s="98" t="s">
        <v>80</v>
      </c>
    </row>
    <row r="4" spans="1:11" ht="15.75" x14ac:dyDescent="0.25">
      <c r="B4" s="294" t="s">
        <v>115</v>
      </c>
      <c r="C4" s="100"/>
      <c r="D4" s="100"/>
      <c r="E4" s="100"/>
      <c r="F4" s="100"/>
      <c r="G4" s="100"/>
      <c r="H4" s="100"/>
      <c r="I4" s="100"/>
      <c r="J4" s="100"/>
      <c r="K4" s="100"/>
    </row>
    <row r="5" spans="1:11" ht="15.75" x14ac:dyDescent="0.25">
      <c r="B5" s="294" t="s">
        <v>225</v>
      </c>
      <c r="C5" s="292"/>
      <c r="D5" s="100"/>
      <c r="E5" s="100"/>
      <c r="F5" s="100"/>
      <c r="G5" s="100"/>
      <c r="H5" s="100"/>
      <c r="I5" s="100"/>
      <c r="J5" s="100"/>
      <c r="K5" s="100"/>
    </row>
    <row r="6" spans="1:11" ht="15" x14ac:dyDescent="0.2">
      <c r="B6" s="99"/>
      <c r="C6" s="100"/>
      <c r="D6" s="100"/>
      <c r="E6" s="100"/>
      <c r="F6" s="100"/>
      <c r="G6" s="100"/>
      <c r="H6" s="100"/>
      <c r="I6" s="100"/>
      <c r="J6" s="100"/>
      <c r="K6" s="100"/>
    </row>
    <row r="7" spans="1:11" ht="15" x14ac:dyDescent="0.2">
      <c r="B7" s="73" t="s">
        <v>200</v>
      </c>
      <c r="C7" s="100"/>
      <c r="D7" s="100"/>
      <c r="E7" s="100"/>
      <c r="F7" s="100"/>
      <c r="G7" s="100"/>
      <c r="H7" s="100"/>
      <c r="I7" s="100"/>
      <c r="J7" s="100"/>
      <c r="K7" s="100"/>
    </row>
    <row r="8" spans="1:11" ht="15" x14ac:dyDescent="0.2">
      <c r="B8" s="100"/>
      <c r="C8" s="100"/>
      <c r="D8" s="100"/>
      <c r="E8" s="100"/>
      <c r="F8" s="100"/>
      <c r="G8" s="100"/>
      <c r="H8" s="100"/>
      <c r="I8" s="100"/>
      <c r="J8" s="100"/>
      <c r="K8" s="100"/>
    </row>
    <row r="9" spans="1:11" ht="25.5" customHeight="1" x14ac:dyDescent="0.25">
      <c r="B9" s="293" t="s">
        <v>201</v>
      </c>
      <c r="C9" s="318"/>
      <c r="D9" s="318"/>
      <c r="E9" s="318"/>
      <c r="F9" s="101"/>
      <c r="G9" s="101"/>
      <c r="H9" s="101"/>
      <c r="I9" s="101"/>
      <c r="J9" s="101"/>
      <c r="K9" s="101"/>
    </row>
    <row r="10" spans="1:11" ht="15" x14ac:dyDescent="0.2">
      <c r="B10" s="72"/>
      <c r="C10" s="101"/>
      <c r="D10" s="101"/>
      <c r="E10" s="101"/>
      <c r="F10" s="101"/>
      <c r="G10" s="101"/>
      <c r="H10" s="101"/>
      <c r="I10" s="101"/>
      <c r="J10" s="101"/>
      <c r="K10" s="101"/>
    </row>
    <row r="11" spans="1:11" ht="36.75" customHeight="1" x14ac:dyDescent="0.25">
      <c r="B11" s="183" t="s">
        <v>228</v>
      </c>
      <c r="C11" s="317"/>
      <c r="D11" s="317"/>
      <c r="E11" s="317"/>
      <c r="F11" s="101"/>
      <c r="G11" s="101"/>
      <c r="H11" s="101"/>
      <c r="I11" s="101"/>
      <c r="J11" s="101"/>
      <c r="K11" s="101"/>
    </row>
    <row r="12" spans="1:11" ht="15" x14ac:dyDescent="0.2">
      <c r="B12" s="72"/>
      <c r="C12" s="101"/>
      <c r="D12" s="101"/>
      <c r="E12" s="101"/>
      <c r="F12" s="101"/>
      <c r="G12" s="101"/>
      <c r="H12" s="101"/>
      <c r="I12" s="101"/>
      <c r="J12" s="101"/>
      <c r="K12" s="101"/>
    </row>
    <row r="13" spans="1:11" ht="30.75" x14ac:dyDescent="0.25">
      <c r="B13" s="183" t="s">
        <v>224</v>
      </c>
      <c r="C13" s="317"/>
      <c r="D13" s="317"/>
      <c r="E13" s="317"/>
      <c r="F13" s="101"/>
      <c r="G13" s="101"/>
      <c r="H13" s="101"/>
      <c r="I13" s="101"/>
      <c r="J13" s="101"/>
      <c r="K13" s="101"/>
    </row>
    <row r="14" spans="1:11" ht="15" x14ac:dyDescent="0.2">
      <c r="B14" s="87"/>
      <c r="C14" s="87"/>
      <c r="D14" s="87"/>
      <c r="E14" s="87"/>
      <c r="F14" s="87"/>
      <c r="G14" s="87"/>
      <c r="H14" s="87"/>
      <c r="I14" s="101"/>
      <c r="J14" s="101"/>
      <c r="K14" s="101"/>
    </row>
    <row r="15" spans="1:11" ht="15" x14ac:dyDescent="0.2">
      <c r="B15" s="72" t="s">
        <v>229</v>
      </c>
      <c r="C15" s="101"/>
      <c r="D15" s="101"/>
      <c r="E15" s="101"/>
      <c r="F15" s="101"/>
      <c r="G15" s="101"/>
      <c r="H15" s="101"/>
      <c r="K15" s="101"/>
    </row>
    <row r="16" spans="1:11" ht="15" x14ac:dyDescent="0.2">
      <c r="A16" s="72"/>
      <c r="B16" s="87"/>
      <c r="C16" s="100"/>
      <c r="D16" s="100"/>
      <c r="E16" s="100"/>
      <c r="F16" s="100"/>
      <c r="G16" s="100"/>
      <c r="H16" s="100"/>
      <c r="I16" s="87"/>
      <c r="J16" s="87"/>
    </row>
    <row r="17" spans="1:14" s="87" customFormat="1" ht="15" x14ac:dyDescent="0.2">
      <c r="B17" s="71" t="s">
        <v>202</v>
      </c>
      <c r="C17" s="102"/>
      <c r="D17" s="102"/>
      <c r="E17" s="102"/>
      <c r="F17" s="102"/>
      <c r="G17" s="102"/>
      <c r="H17" s="102"/>
      <c r="I17" s="101"/>
      <c r="J17" s="101"/>
    </row>
    <row r="18" spans="1:14" ht="15" x14ac:dyDescent="0.2">
      <c r="B18" s="71"/>
      <c r="C18" s="100"/>
      <c r="D18" s="100"/>
      <c r="E18" s="100"/>
      <c r="F18" s="100"/>
      <c r="G18" s="100"/>
      <c r="H18" s="100"/>
      <c r="I18" s="100"/>
      <c r="J18" s="100"/>
      <c r="K18" s="101"/>
    </row>
    <row r="19" spans="1:14" ht="15" x14ac:dyDescent="0.2">
      <c r="B19" s="72"/>
      <c r="C19" s="134"/>
      <c r="D19" s="134"/>
      <c r="E19" s="134"/>
      <c r="F19" s="134"/>
      <c r="G19" s="134"/>
      <c r="H19" s="134"/>
      <c r="I19" s="135"/>
      <c r="J19" s="135"/>
      <c r="K19" s="101"/>
      <c r="L19" s="155"/>
      <c r="M19" s="155"/>
      <c r="N19" s="155"/>
    </row>
    <row r="20" spans="1:14" ht="15" x14ac:dyDescent="0.2">
      <c r="A20" s="203"/>
      <c r="B20" s="72" t="s">
        <v>203</v>
      </c>
      <c r="C20" s="187"/>
      <c r="D20" s="187"/>
      <c r="E20" s="187"/>
      <c r="F20" s="134"/>
      <c r="G20" s="134"/>
      <c r="H20" s="134"/>
      <c r="I20" s="101"/>
      <c r="J20" s="101"/>
      <c r="K20" s="135"/>
      <c r="L20" s="134"/>
      <c r="M20" s="134"/>
      <c r="N20" s="134"/>
    </row>
    <row r="21" spans="1:14" ht="15.75" x14ac:dyDescent="0.25">
      <c r="B21" s="253" t="s">
        <v>191</v>
      </c>
      <c r="C21" s="255"/>
      <c r="D21" s="188"/>
      <c r="E21" s="188"/>
      <c r="F21" s="71"/>
      <c r="G21" s="100"/>
      <c r="H21" s="100"/>
      <c r="K21" s="100"/>
    </row>
    <row r="22" spans="1:14" ht="15" x14ac:dyDescent="0.2">
      <c r="B22" s="254" t="s">
        <v>192</v>
      </c>
      <c r="C22" s="189"/>
      <c r="D22" s="188"/>
      <c r="E22" s="189"/>
      <c r="F22" s="71"/>
      <c r="G22" s="100"/>
      <c r="H22" s="100"/>
      <c r="K22" s="101"/>
    </row>
    <row r="23" spans="1:14" ht="15" x14ac:dyDescent="0.2">
      <c r="B23" s="100"/>
      <c r="C23" s="100"/>
      <c r="D23" s="100"/>
      <c r="E23" s="100"/>
      <c r="F23" s="100"/>
      <c r="G23" s="100"/>
      <c r="H23" s="100"/>
      <c r="I23" s="100"/>
      <c r="J23" s="100"/>
      <c r="K23" s="101"/>
    </row>
    <row r="24" spans="1:14" ht="15" x14ac:dyDescent="0.2">
      <c r="B24" s="5"/>
      <c r="C24" s="5"/>
      <c r="D24" s="5"/>
      <c r="E24" s="5"/>
      <c r="F24" s="5"/>
      <c r="G24" s="5"/>
      <c r="H24" s="100"/>
      <c r="I24" s="100"/>
      <c r="J24" s="100"/>
      <c r="K24" s="101"/>
    </row>
    <row r="25" spans="1:14" ht="15" x14ac:dyDescent="0.2">
      <c r="B25" s="5"/>
      <c r="C25" s="5"/>
      <c r="D25" s="5"/>
      <c r="E25" s="5"/>
      <c r="F25" s="5"/>
      <c r="G25" s="5"/>
      <c r="I25" s="100"/>
      <c r="J25" s="100"/>
      <c r="K25" s="100"/>
    </row>
    <row r="26" spans="1:14" ht="15" x14ac:dyDescent="0.2">
      <c r="B26" s="5"/>
      <c r="C26" s="5"/>
      <c r="D26" s="5"/>
      <c r="E26" s="5"/>
      <c r="F26" s="5"/>
      <c r="G26" s="5"/>
      <c r="I26" s="100"/>
      <c r="J26" s="100"/>
      <c r="K26" s="100"/>
    </row>
    <row r="27" spans="1:14" ht="15" x14ac:dyDescent="0.2">
      <c r="K27" s="100"/>
    </row>
    <row r="28" spans="1:14" ht="15" x14ac:dyDescent="0.2">
      <c r="K28" s="100"/>
    </row>
    <row r="29" spans="1:14" ht="15" x14ac:dyDescent="0.2">
      <c r="K29" s="100"/>
    </row>
    <row r="30" spans="1:14" ht="15" x14ac:dyDescent="0.2">
      <c r="K30" s="100"/>
    </row>
  </sheetData>
  <mergeCells count="3">
    <mergeCell ref="C11:E11"/>
    <mergeCell ref="C13:E13"/>
    <mergeCell ref="C9:E9"/>
  </mergeCells>
  <phoneticPr fontId="6" type="noConversion"/>
  <pageMargins left="0.75" right="0.75" top="1" bottom="1" header="0.5" footer="0.5"/>
  <pageSetup paperSize="9" scale="84" orientation="portrait" r:id="rId1"/>
  <headerFooter alignWithMargins="0">
    <oddFooter>&amp;Z&amp;F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B1:AF39"/>
  <sheetViews>
    <sheetView zoomScaleNormal="100" workbookViewId="0">
      <selection activeCell="C24" sqref="C23:C24"/>
    </sheetView>
  </sheetViews>
  <sheetFormatPr defaultRowHeight="12.75" x14ac:dyDescent="0.2"/>
  <cols>
    <col min="2" max="2" width="40.85546875" customWidth="1"/>
    <col min="3" max="3" width="18.5703125" customWidth="1"/>
    <col min="4" max="4" width="21.7109375" customWidth="1"/>
    <col min="5" max="5" width="18.5703125" customWidth="1"/>
    <col min="6" max="6" width="21.85546875" customWidth="1"/>
  </cols>
  <sheetData>
    <row r="1" spans="2:32" s="157" customFormat="1" ht="23.25" x14ac:dyDescent="0.35">
      <c r="B1" s="320" t="s">
        <v>69</v>
      </c>
      <c r="C1" s="320"/>
      <c r="D1" s="320"/>
      <c r="E1" s="320"/>
      <c r="F1" s="223" t="s">
        <v>131</v>
      </c>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row>
    <row r="2" spans="2:32" ht="22.5" customHeight="1" x14ac:dyDescent="0.25">
      <c r="B2" s="42" t="s">
        <v>73</v>
      </c>
      <c r="C2" s="43"/>
      <c r="D2" s="43"/>
      <c r="E2" s="43"/>
    </row>
    <row r="3" spans="2:32" ht="18" x14ac:dyDescent="0.25">
      <c r="B3" s="321" t="s">
        <v>204</v>
      </c>
      <c r="C3" s="321"/>
      <c r="D3" s="321"/>
      <c r="E3" s="321"/>
    </row>
    <row r="4" spans="2:32" ht="22.5" customHeight="1" x14ac:dyDescent="0.2">
      <c r="B4" s="1"/>
      <c r="C4" s="1"/>
      <c r="D4" s="1"/>
      <c r="E4" s="1"/>
      <c r="F4" s="9"/>
    </row>
    <row r="5" spans="2:32" ht="36" customHeight="1" x14ac:dyDescent="0.2">
      <c r="B5" s="180" t="s">
        <v>62</v>
      </c>
      <c r="C5" s="224" t="s">
        <v>170</v>
      </c>
      <c r="D5" s="181" t="s">
        <v>63</v>
      </c>
      <c r="E5" s="182" t="s">
        <v>209</v>
      </c>
      <c r="F5" s="108" t="s">
        <v>210</v>
      </c>
      <c r="G5" s="6"/>
    </row>
    <row r="6" spans="2:32" ht="36.75" customHeight="1" x14ac:dyDescent="0.2">
      <c r="B6" s="169" t="s">
        <v>72</v>
      </c>
      <c r="C6" s="245" t="s">
        <v>205</v>
      </c>
      <c r="D6" s="201">
        <v>43709</v>
      </c>
      <c r="E6" s="295">
        <v>0.1648</v>
      </c>
      <c r="F6" s="257">
        <v>0.23599999999999999</v>
      </c>
    </row>
    <row r="7" spans="2:32" ht="36.75" customHeight="1" x14ac:dyDescent="0.2">
      <c r="B7" s="169" t="s">
        <v>207</v>
      </c>
      <c r="C7" s="245" t="s">
        <v>206</v>
      </c>
      <c r="D7" s="202" t="s">
        <v>208</v>
      </c>
      <c r="E7" s="179">
        <v>0.26800000000000002</v>
      </c>
      <c r="F7" s="168">
        <v>0.28899999999999998</v>
      </c>
    </row>
    <row r="8" spans="2:32" ht="36.75" customHeight="1" x14ac:dyDescent="0.2">
      <c r="B8" s="169" t="s">
        <v>166</v>
      </c>
      <c r="C8" s="245" t="s">
        <v>211</v>
      </c>
      <c r="D8" s="202" t="s">
        <v>208</v>
      </c>
      <c r="E8" s="179">
        <v>0.26800000000000002</v>
      </c>
      <c r="F8" s="168">
        <v>0.28899999999999998</v>
      </c>
    </row>
    <row r="9" spans="2:32" x14ac:dyDescent="0.2">
      <c r="B9" s="9"/>
      <c r="C9" s="1"/>
      <c r="D9" s="9"/>
      <c r="E9" s="9"/>
      <c r="F9" s="9"/>
    </row>
    <row r="10" spans="2:32" ht="34.5" customHeight="1" x14ac:dyDescent="0.2">
      <c r="B10" s="9"/>
      <c r="C10" s="1"/>
      <c r="D10" s="9"/>
      <c r="E10" s="9"/>
      <c r="F10" s="9"/>
    </row>
    <row r="11" spans="2:32" x14ac:dyDescent="0.2">
      <c r="B11" s="41" t="s">
        <v>226</v>
      </c>
      <c r="C11" s="1"/>
      <c r="D11" s="1"/>
      <c r="E11" s="1"/>
      <c r="F11" s="9"/>
    </row>
    <row r="12" spans="2:32" ht="13.5" customHeight="1" x14ac:dyDescent="0.2">
      <c r="B12" s="133"/>
      <c r="C12" s="1"/>
      <c r="D12" s="1"/>
      <c r="E12" s="1"/>
      <c r="F12" s="9"/>
    </row>
    <row r="13" spans="2:32" x14ac:dyDescent="0.2">
      <c r="B13" s="307" t="s">
        <v>227</v>
      </c>
      <c r="C13" s="313"/>
      <c r="D13" s="313"/>
      <c r="E13" s="313"/>
      <c r="F13" s="27"/>
    </row>
    <row r="14" spans="2:32" ht="15.75" customHeight="1" x14ac:dyDescent="0.2">
      <c r="B14" s="307"/>
      <c r="C14" s="308"/>
      <c r="D14" s="308"/>
      <c r="E14" s="308"/>
      <c r="F14" s="9"/>
    </row>
    <row r="15" spans="2:32" ht="16.5" customHeight="1" x14ac:dyDescent="0.2">
      <c r="B15" s="309"/>
      <c r="C15" s="310"/>
      <c r="D15" s="310"/>
      <c r="E15" s="310"/>
      <c r="F15" s="9"/>
    </row>
    <row r="16" spans="2:32" ht="15.75" customHeight="1" x14ac:dyDescent="0.2">
      <c r="B16" s="311"/>
      <c r="C16" s="310"/>
      <c r="D16" s="310"/>
      <c r="E16" s="310"/>
      <c r="F16" s="9"/>
    </row>
    <row r="17" spans="2:6" x14ac:dyDescent="0.2">
      <c r="B17" s="11"/>
      <c r="C17" s="11"/>
      <c r="D17" s="11"/>
      <c r="E17" s="11"/>
      <c r="F17" s="9"/>
    </row>
    <row r="18" spans="2:6" x14ac:dyDescent="0.2">
      <c r="B18" s="319"/>
      <c r="C18" s="319"/>
      <c r="D18" s="319"/>
      <c r="E18" s="11"/>
      <c r="F18" s="9"/>
    </row>
    <row r="19" spans="2:6" ht="7.5" customHeight="1" x14ac:dyDescent="0.2">
      <c r="B19" s="44"/>
      <c r="C19" s="44"/>
      <c r="D19" s="44"/>
      <c r="E19" s="44"/>
      <c r="F19" s="9"/>
    </row>
    <row r="20" spans="2:6" ht="17.25" customHeight="1" x14ac:dyDescent="0.2">
      <c r="B20" s="312"/>
      <c r="C20" s="11"/>
      <c r="D20" s="11"/>
      <c r="E20" s="11"/>
      <c r="F20" s="9"/>
    </row>
    <row r="21" spans="2:6" ht="8.25" customHeight="1" x14ac:dyDescent="0.2">
      <c r="B21" s="133"/>
      <c r="C21" s="11"/>
      <c r="D21" s="11"/>
      <c r="E21" s="11"/>
      <c r="F21" s="9"/>
    </row>
    <row r="22" spans="2:6" x14ac:dyDescent="0.2">
      <c r="B22" s="44"/>
      <c r="C22" s="11"/>
      <c r="D22" s="11"/>
      <c r="E22" s="11"/>
      <c r="F22" s="9"/>
    </row>
    <row r="23" spans="2:6" x14ac:dyDescent="0.2">
      <c r="B23" s="44"/>
      <c r="C23" s="11"/>
      <c r="D23" s="11"/>
      <c r="E23" s="11"/>
      <c r="F23" s="9"/>
    </row>
    <row r="24" spans="2:6" x14ac:dyDescent="0.2">
      <c r="B24" s="44"/>
      <c r="C24" s="11"/>
      <c r="D24" s="11"/>
      <c r="E24" s="11"/>
      <c r="F24" s="9"/>
    </row>
    <row r="25" spans="2:6" ht="6" customHeight="1" x14ac:dyDescent="0.2">
      <c r="B25" s="44"/>
      <c r="C25" s="11"/>
      <c r="D25" s="11"/>
      <c r="E25" s="11"/>
      <c r="F25" s="9"/>
    </row>
    <row r="26" spans="2:6" x14ac:dyDescent="0.2">
      <c r="B26" s="44"/>
      <c r="C26" s="11"/>
      <c r="D26" s="11"/>
      <c r="E26" s="11"/>
      <c r="F26" s="9"/>
    </row>
    <row r="27" spans="2:6" x14ac:dyDescent="0.2">
      <c r="B27" s="44"/>
      <c r="C27" s="11"/>
      <c r="D27" s="11"/>
      <c r="E27" s="11"/>
      <c r="F27" s="9"/>
    </row>
    <row r="28" spans="2:6" x14ac:dyDescent="0.2">
      <c r="B28" s="44"/>
      <c r="C28" s="11"/>
      <c r="D28" s="11"/>
      <c r="E28" s="11"/>
      <c r="F28" s="9"/>
    </row>
    <row r="29" spans="2:6" ht="7.5" customHeight="1" x14ac:dyDescent="0.2">
      <c r="B29" s="44"/>
      <c r="C29" s="11"/>
      <c r="D29" s="11"/>
      <c r="E29" s="11"/>
      <c r="F29" s="9"/>
    </row>
    <row r="30" spans="2:6" x14ac:dyDescent="0.2">
      <c r="B30" s="44"/>
      <c r="C30" s="11"/>
      <c r="D30" s="11"/>
      <c r="E30" s="11"/>
      <c r="F30" s="9"/>
    </row>
    <row r="31" spans="2:6" x14ac:dyDescent="0.2">
      <c r="B31" s="44"/>
      <c r="C31" s="11"/>
      <c r="D31" s="11"/>
      <c r="E31" s="11"/>
      <c r="F31" s="9"/>
    </row>
    <row r="32" spans="2:6" x14ac:dyDescent="0.2">
      <c r="B32" s="44"/>
      <c r="C32" s="11"/>
      <c r="D32" s="11"/>
      <c r="E32" s="11"/>
      <c r="F32" s="9"/>
    </row>
    <row r="33" spans="2:6" ht="7.5" customHeight="1" x14ac:dyDescent="0.2">
      <c r="B33" s="44"/>
      <c r="C33" s="11"/>
      <c r="D33" s="11"/>
      <c r="E33" s="11"/>
      <c r="F33" s="9"/>
    </row>
    <row r="34" spans="2:6" x14ac:dyDescent="0.2">
      <c r="B34" s="44"/>
      <c r="C34" s="11"/>
      <c r="D34" s="11"/>
      <c r="E34" s="11"/>
      <c r="F34" s="9"/>
    </row>
    <row r="35" spans="2:6" x14ac:dyDescent="0.2">
      <c r="B35" s="45"/>
      <c r="C35" s="45"/>
      <c r="D35" s="45"/>
      <c r="E35" s="45"/>
      <c r="F35" s="9"/>
    </row>
    <row r="36" spans="2:6" x14ac:dyDescent="0.2">
      <c r="B36" s="45"/>
      <c r="C36" s="45"/>
      <c r="D36" s="45"/>
      <c r="E36" s="45"/>
      <c r="F36" s="9"/>
    </row>
    <row r="37" spans="2:6" x14ac:dyDescent="0.2">
      <c r="C37" s="9"/>
      <c r="D37" s="9"/>
      <c r="E37" s="9"/>
      <c r="F37" s="9"/>
    </row>
    <row r="38" spans="2:6" x14ac:dyDescent="0.2">
      <c r="B38" s="9"/>
      <c r="C38" s="9"/>
      <c r="D38" s="9"/>
      <c r="E38" s="9"/>
      <c r="F38" s="9"/>
    </row>
    <row r="39" spans="2:6" x14ac:dyDescent="0.2">
      <c r="B39" s="9"/>
      <c r="C39" s="9"/>
      <c r="D39" s="9"/>
      <c r="E39" s="9"/>
      <c r="F39" s="9"/>
    </row>
  </sheetData>
  <mergeCells count="3">
    <mergeCell ref="B18:D18"/>
    <mergeCell ref="B1:E1"/>
    <mergeCell ref="B3:E3"/>
  </mergeCells>
  <phoneticPr fontId="6" type="noConversion"/>
  <hyperlinks>
    <hyperlink ref="F1" r:id="rId1"/>
  </hyperlinks>
  <pageMargins left="0.42" right="0.3" top="0.33" bottom="0.49" header="0.22" footer="0.28999999999999998"/>
  <pageSetup paperSize="9" scale="80" orientation="portrait" r:id="rId2"/>
  <headerFooter alignWithMargins="0">
    <oddFooter>&amp;L&amp;9&amp;Z&amp;F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280"/>
  <sheetViews>
    <sheetView zoomScaleNormal="100" zoomScaleSheetLayoutView="100" workbookViewId="0">
      <pane ySplit="1" topLeftCell="A2" activePane="bottomLeft" state="frozen"/>
      <selection pane="bottomLeft" activeCell="G41" sqref="G41"/>
    </sheetView>
  </sheetViews>
  <sheetFormatPr defaultRowHeight="12.75" x14ac:dyDescent="0.2"/>
  <cols>
    <col min="1" max="1" width="11.85546875" customWidth="1"/>
    <col min="2" max="2" width="16" customWidth="1"/>
    <col min="3" max="3" width="17.85546875" customWidth="1"/>
    <col min="4" max="4" width="10.7109375" customWidth="1"/>
    <col min="5" max="5" width="23.140625" customWidth="1"/>
    <col min="6" max="6" width="12.85546875" customWidth="1"/>
    <col min="7" max="7" width="16.7109375" customWidth="1"/>
    <col min="9" max="9" width="14.42578125" bestFit="1" customWidth="1"/>
    <col min="14" max="14" width="9.5703125" customWidth="1"/>
  </cols>
  <sheetData>
    <row r="1" spans="1:16" s="134" customFormat="1" ht="19.5" x14ac:dyDescent="0.3">
      <c r="A1" s="190" t="s">
        <v>168</v>
      </c>
      <c r="B1" s="40"/>
      <c r="C1" s="40"/>
      <c r="D1" s="40"/>
      <c r="E1" s="40"/>
    </row>
    <row r="2" spans="1:16" ht="19.5" x14ac:dyDescent="0.3">
      <c r="A2" s="191"/>
      <c r="B2" s="174"/>
      <c r="C2" s="174"/>
      <c r="D2" s="174"/>
      <c r="E2" s="174"/>
    </row>
    <row r="3" spans="1:16" ht="51.75" customHeight="1" x14ac:dyDescent="0.2">
      <c r="A3" s="324" t="s">
        <v>212</v>
      </c>
      <c r="B3" s="324"/>
      <c r="C3" s="324"/>
      <c r="D3" s="31"/>
      <c r="E3" s="322" t="s">
        <v>167</v>
      </c>
      <c r="F3" s="322"/>
      <c r="G3" s="322"/>
    </row>
    <row r="4" spans="1:16" ht="39.75" customHeight="1" x14ac:dyDescent="0.2">
      <c r="A4" s="152"/>
      <c r="B4" s="197" t="s">
        <v>213</v>
      </c>
      <c r="C4" s="204" t="s">
        <v>214</v>
      </c>
      <c r="D4" s="134"/>
      <c r="E4" s="198"/>
      <c r="F4" s="197" t="s">
        <v>213</v>
      </c>
      <c r="G4" s="204" t="s">
        <v>214</v>
      </c>
      <c r="H4" s="6"/>
      <c r="J4" s="6"/>
      <c r="M4" s="6"/>
      <c r="O4" s="6"/>
    </row>
    <row r="5" spans="1:16" ht="12.75" customHeight="1" x14ac:dyDescent="0.2">
      <c r="A5" s="195" t="s">
        <v>58</v>
      </c>
      <c r="B5" s="291">
        <v>27596</v>
      </c>
      <c r="C5" s="291">
        <f>B5*101/100</f>
        <v>27871.96</v>
      </c>
      <c r="D5" s="134"/>
      <c r="E5" s="195" t="s">
        <v>58</v>
      </c>
      <c r="F5" s="296">
        <v>20441</v>
      </c>
      <c r="G5" s="291">
        <f t="shared" ref="G5:G6" si="0">F5*101/100</f>
        <v>20645.41</v>
      </c>
      <c r="H5" s="7"/>
      <c r="I5" s="20"/>
      <c r="J5" s="21"/>
      <c r="K5" s="20"/>
      <c r="M5" s="21"/>
      <c r="N5" s="20"/>
      <c r="O5" s="21"/>
      <c r="P5" s="20"/>
    </row>
    <row r="6" spans="1:16" x14ac:dyDescent="0.2">
      <c r="A6" s="195" t="s">
        <v>59</v>
      </c>
      <c r="B6" s="291">
        <v>38963</v>
      </c>
      <c r="C6" s="291">
        <f>B6*101/100</f>
        <v>39352.629999999997</v>
      </c>
      <c r="D6" s="134"/>
      <c r="E6" s="195" t="s">
        <v>59</v>
      </c>
      <c r="F6" s="296">
        <v>30452</v>
      </c>
      <c r="G6" s="291">
        <f t="shared" si="0"/>
        <v>30756.52</v>
      </c>
      <c r="H6" s="7"/>
      <c r="I6" s="20"/>
      <c r="J6" s="21"/>
      <c r="K6" s="20"/>
      <c r="M6" s="21"/>
      <c r="N6" s="20"/>
      <c r="O6" s="21"/>
      <c r="P6" s="20"/>
    </row>
    <row r="7" spans="1:16" x14ac:dyDescent="0.2">
      <c r="A7" s="18"/>
      <c r="B7" s="150"/>
      <c r="C7" s="134"/>
      <c r="D7" s="134"/>
      <c r="E7" s="19"/>
      <c r="F7" s="144"/>
      <c r="G7" s="134"/>
      <c r="H7" s="7"/>
      <c r="I7" s="20"/>
      <c r="J7" s="21"/>
      <c r="K7" s="20"/>
      <c r="M7" s="21"/>
      <c r="N7" s="20"/>
      <c r="O7" s="21"/>
      <c r="P7" s="20"/>
    </row>
    <row r="8" spans="1:16" ht="12.75" customHeight="1" x14ac:dyDescent="0.2">
      <c r="A8" s="31"/>
      <c r="B8" s="31"/>
      <c r="C8" s="31"/>
      <c r="D8" s="31"/>
      <c r="E8" s="19"/>
      <c r="F8" s="134"/>
      <c r="G8" s="134"/>
    </row>
    <row r="9" spans="1:16" ht="48.75" customHeight="1" x14ac:dyDescent="0.2">
      <c r="A9" s="324" t="s">
        <v>197</v>
      </c>
      <c r="B9" s="324"/>
      <c r="C9" s="324"/>
      <c r="D9" s="31"/>
      <c r="E9" s="322" t="s">
        <v>198</v>
      </c>
      <c r="F9" s="322"/>
      <c r="G9" s="322"/>
    </row>
    <row r="10" spans="1:16" ht="45.75" customHeight="1" x14ac:dyDescent="0.2">
      <c r="A10" s="199"/>
      <c r="B10" s="197" t="s">
        <v>213</v>
      </c>
      <c r="C10" s="204" t="s">
        <v>214</v>
      </c>
      <c r="D10" s="134"/>
      <c r="E10" s="199"/>
      <c r="F10" s="197" t="s">
        <v>213</v>
      </c>
      <c r="G10" s="204" t="s">
        <v>214</v>
      </c>
      <c r="H10" s="6"/>
    </row>
    <row r="11" spans="1:16" x14ac:dyDescent="0.2">
      <c r="A11" s="195" t="s">
        <v>58</v>
      </c>
      <c r="B11" s="291">
        <v>40310</v>
      </c>
      <c r="C11" s="291">
        <f t="shared" ref="C11:C12" si="1">B11*101/100</f>
        <v>40713.1</v>
      </c>
      <c r="D11" s="134"/>
      <c r="E11" s="195" t="s">
        <v>58</v>
      </c>
      <c r="F11" s="296">
        <v>43348</v>
      </c>
      <c r="G11" s="291">
        <f t="shared" ref="G11:G12" si="2">F11*101/100</f>
        <v>43781.48</v>
      </c>
      <c r="H11" s="7"/>
      <c r="I11" s="20"/>
    </row>
    <row r="12" spans="1:16" x14ac:dyDescent="0.2">
      <c r="A12" s="195" t="s">
        <v>59</v>
      </c>
      <c r="B12" s="291">
        <v>43348</v>
      </c>
      <c r="C12" s="291">
        <f t="shared" si="1"/>
        <v>43781.48</v>
      </c>
      <c r="D12" s="134"/>
      <c r="E12" s="195" t="s">
        <v>59</v>
      </c>
      <c r="F12" s="296">
        <v>64245</v>
      </c>
      <c r="G12" s="291">
        <f t="shared" si="2"/>
        <v>64887.45</v>
      </c>
      <c r="H12" s="7"/>
      <c r="I12" s="20"/>
    </row>
    <row r="13" spans="1:16" x14ac:dyDescent="0.2">
      <c r="A13" s="134"/>
      <c r="B13" s="134"/>
      <c r="C13" s="134"/>
      <c r="D13" s="134"/>
      <c r="E13" s="13"/>
      <c r="F13" s="150"/>
      <c r="G13" s="150"/>
      <c r="I13" s="7"/>
      <c r="J13" s="20"/>
    </row>
    <row r="14" spans="1:16" x14ac:dyDescent="0.2">
      <c r="A14" s="26"/>
      <c r="B14" s="31"/>
      <c r="C14" s="31"/>
      <c r="D14" s="31"/>
      <c r="E14" s="134"/>
      <c r="F14" s="134"/>
      <c r="G14" s="134"/>
    </row>
    <row r="15" spans="1:16" ht="34.5" customHeight="1" x14ac:dyDescent="0.25">
      <c r="A15" s="323" t="s">
        <v>217</v>
      </c>
      <c r="B15" s="323"/>
      <c r="C15" s="323"/>
      <c r="D15" s="31"/>
      <c r="E15" s="322" t="s">
        <v>128</v>
      </c>
      <c r="F15" s="322"/>
      <c r="G15" s="322"/>
      <c r="I15" s="40"/>
    </row>
    <row r="16" spans="1:16" ht="38.25" x14ac:dyDescent="0.2">
      <c r="A16" s="199"/>
      <c r="B16" s="197" t="s">
        <v>213</v>
      </c>
      <c r="C16" s="204" t="s">
        <v>214</v>
      </c>
      <c r="D16" s="134"/>
      <c r="E16" s="134"/>
      <c r="F16" s="197" t="s">
        <v>213</v>
      </c>
      <c r="G16" s="204" t="s">
        <v>214</v>
      </c>
      <c r="M16" s="9"/>
      <c r="N16" s="9"/>
    </row>
    <row r="17" spans="1:14" ht="12.75" customHeight="1" x14ac:dyDescent="0.2">
      <c r="A17" s="195" t="s">
        <v>58</v>
      </c>
      <c r="B17" s="291">
        <v>43136</v>
      </c>
      <c r="C17" s="291">
        <f t="shared" ref="C17:C18" si="3">B17*101/100</f>
        <v>43567.360000000001</v>
      </c>
      <c r="D17" s="192"/>
      <c r="E17" s="148" t="s">
        <v>129</v>
      </c>
      <c r="F17" s="143"/>
      <c r="G17" s="134"/>
      <c r="L17" s="10"/>
      <c r="M17" s="23"/>
      <c r="N17" s="23"/>
    </row>
    <row r="18" spans="1:14" ht="12.75" customHeight="1" x14ac:dyDescent="0.2">
      <c r="A18" s="195" t="s">
        <v>59</v>
      </c>
      <c r="B18" s="291">
        <v>114147</v>
      </c>
      <c r="C18" s="291">
        <f t="shared" si="3"/>
        <v>115288.47</v>
      </c>
      <c r="D18" s="192"/>
      <c r="E18" s="195" t="s">
        <v>58</v>
      </c>
      <c r="F18" s="296">
        <v>2149</v>
      </c>
      <c r="G18" s="291">
        <f t="shared" ref="G18:G19" si="4">F18*101/100</f>
        <v>2170.4899999999998</v>
      </c>
    </row>
    <row r="19" spans="1:14" ht="12.75" customHeight="1" x14ac:dyDescent="0.2">
      <c r="A19" s="13"/>
      <c r="B19" s="150"/>
      <c r="C19" s="192"/>
      <c r="D19" s="192"/>
      <c r="E19" s="195" t="s">
        <v>59</v>
      </c>
      <c r="F19" s="296">
        <v>4242</v>
      </c>
      <c r="G19" s="291">
        <f t="shared" si="4"/>
        <v>4284.42</v>
      </c>
    </row>
    <row r="20" spans="1:14" ht="12.75" customHeight="1" x14ac:dyDescent="0.2">
      <c r="A20" s="13"/>
      <c r="B20" s="150"/>
      <c r="C20" s="192"/>
      <c r="D20" s="192"/>
      <c r="E20" s="145"/>
      <c r="F20" s="144"/>
      <c r="G20" s="134"/>
    </row>
    <row r="21" spans="1:14" ht="30.75" customHeight="1" x14ac:dyDescent="0.2">
      <c r="A21" s="324" t="s">
        <v>215</v>
      </c>
      <c r="B21" s="324"/>
      <c r="C21" s="324"/>
      <c r="D21" s="192"/>
      <c r="E21" s="322" t="s">
        <v>130</v>
      </c>
      <c r="F21" s="322"/>
      <c r="G21" s="322"/>
    </row>
    <row r="22" spans="1:14" ht="14.25" customHeight="1" x14ac:dyDescent="0.2">
      <c r="A22" s="152" t="s">
        <v>53</v>
      </c>
      <c r="B22" s="148" t="s">
        <v>161</v>
      </c>
      <c r="C22" s="148" t="s">
        <v>162</v>
      </c>
      <c r="D22" s="192"/>
      <c r="E22" s="148" t="s">
        <v>60</v>
      </c>
      <c r="F22" s="142"/>
      <c r="G22" s="134"/>
    </row>
    <row r="23" spans="1:14" ht="12.75" customHeight="1" x14ac:dyDescent="0.2">
      <c r="A23" s="199">
        <v>1</v>
      </c>
      <c r="B23" s="193">
        <v>48383</v>
      </c>
      <c r="C23" s="194">
        <v>63297</v>
      </c>
      <c r="D23" s="192"/>
      <c r="E23" s="195" t="s">
        <v>58</v>
      </c>
      <c r="F23" s="296">
        <v>7853</v>
      </c>
      <c r="G23" s="291">
        <f t="shared" ref="G23:G24" si="5">F23*102/100</f>
        <v>8010.06</v>
      </c>
    </row>
    <row r="24" spans="1:14" x14ac:dyDescent="0.2">
      <c r="A24" s="199">
        <v>2</v>
      </c>
      <c r="B24" s="193">
        <v>50673</v>
      </c>
      <c r="C24" s="196">
        <v>67880</v>
      </c>
      <c r="D24" s="192"/>
      <c r="E24" s="195" t="s">
        <v>59</v>
      </c>
      <c r="F24" s="296">
        <v>13288</v>
      </c>
      <c r="G24" s="291">
        <f t="shared" si="5"/>
        <v>13553.76</v>
      </c>
    </row>
    <row r="25" spans="1:14" x14ac:dyDescent="0.2">
      <c r="A25" s="199">
        <v>3</v>
      </c>
      <c r="B25" s="193">
        <v>54401</v>
      </c>
      <c r="C25" s="194">
        <v>72813</v>
      </c>
      <c r="D25" s="192"/>
      <c r="E25" s="19"/>
      <c r="F25" s="134"/>
      <c r="G25" s="134"/>
    </row>
    <row r="26" spans="1:14" x14ac:dyDescent="0.2">
      <c r="A26" s="199">
        <v>4</v>
      </c>
      <c r="B26" s="193">
        <v>58231</v>
      </c>
      <c r="C26" s="194">
        <v>78123</v>
      </c>
      <c r="D26" s="192"/>
      <c r="E26" s="148" t="s">
        <v>57</v>
      </c>
      <c r="F26" s="134"/>
      <c r="G26" s="134"/>
    </row>
    <row r="27" spans="1:14" x14ac:dyDescent="0.2">
      <c r="A27" s="199">
        <v>5</v>
      </c>
      <c r="B27" s="193">
        <v>63930</v>
      </c>
      <c r="C27" s="194">
        <v>85845</v>
      </c>
      <c r="D27" s="192"/>
      <c r="E27" s="195" t="s">
        <v>58</v>
      </c>
      <c r="F27" s="296">
        <v>2721</v>
      </c>
      <c r="G27" s="291">
        <f t="shared" ref="G27:G28" si="6">F27*102/100</f>
        <v>2775.42</v>
      </c>
    </row>
    <row r="28" spans="1:14" x14ac:dyDescent="0.2">
      <c r="A28" s="199">
        <v>6</v>
      </c>
      <c r="B28" s="193">
        <v>68559</v>
      </c>
      <c r="C28" s="194">
        <v>94362</v>
      </c>
      <c r="D28" s="192"/>
      <c r="E28" s="195" t="s">
        <v>59</v>
      </c>
      <c r="F28" s="296">
        <v>6646</v>
      </c>
      <c r="G28" s="291">
        <f t="shared" si="6"/>
        <v>6778.92</v>
      </c>
    </row>
    <row r="29" spans="1:14" x14ac:dyDescent="0.2">
      <c r="A29" s="199">
        <v>7</v>
      </c>
      <c r="B29" s="193">
        <v>73541</v>
      </c>
      <c r="C29" s="194">
        <v>103706</v>
      </c>
      <c r="D29" s="192"/>
      <c r="E29" s="134"/>
      <c r="F29" s="134"/>
      <c r="G29" s="134"/>
    </row>
    <row r="30" spans="1:14" x14ac:dyDescent="0.2">
      <c r="A30" s="199">
        <v>8</v>
      </c>
      <c r="B30" s="193">
        <v>80785</v>
      </c>
      <c r="C30" s="194">
        <v>114147</v>
      </c>
      <c r="D30" s="192"/>
      <c r="E30" s="134"/>
      <c r="F30" s="134"/>
      <c r="G30" s="134"/>
    </row>
    <row r="31" spans="1:14" ht="12.75" customHeight="1" x14ac:dyDescent="0.2">
      <c r="A31" s="13"/>
      <c r="B31" s="150"/>
      <c r="C31" s="192"/>
      <c r="D31" s="192"/>
      <c r="E31" s="134"/>
      <c r="F31" s="134"/>
      <c r="G31" s="134"/>
      <c r="H31" s="18"/>
      <c r="I31" s="20"/>
      <c r="J31" s="21"/>
      <c r="K31" s="20"/>
    </row>
    <row r="32" spans="1:14" ht="12.75" customHeight="1" x14ac:dyDescent="0.2">
      <c r="A32" s="13"/>
      <c r="B32" s="150"/>
      <c r="C32" s="192"/>
      <c r="D32" s="192"/>
      <c r="E32" s="134"/>
      <c r="F32" s="134"/>
      <c r="G32" s="134"/>
      <c r="H32" s="18"/>
      <c r="I32" s="20"/>
      <c r="J32" s="21"/>
      <c r="K32" s="20"/>
    </row>
    <row r="33" spans="1:11" ht="12.75" customHeight="1" x14ac:dyDescent="0.25">
      <c r="A33" s="147" t="s">
        <v>216</v>
      </c>
      <c r="B33" s="147"/>
      <c r="C33" s="147"/>
      <c r="D33" s="205"/>
      <c r="H33" s="17"/>
      <c r="I33" s="20"/>
      <c r="J33" s="21"/>
      <c r="K33" s="20"/>
    </row>
    <row r="34" spans="1:11" ht="12.75" customHeight="1" x14ac:dyDescent="0.2">
      <c r="A34" s="152" t="s">
        <v>53</v>
      </c>
      <c r="B34" s="148" t="s">
        <v>161</v>
      </c>
      <c r="C34" s="148" t="s">
        <v>162</v>
      </c>
      <c r="D34" s="20"/>
      <c r="H34" s="7"/>
      <c r="I34" s="20"/>
      <c r="J34" s="21"/>
      <c r="K34" s="20"/>
    </row>
    <row r="35" spans="1:11" ht="12.75" customHeight="1" x14ac:dyDescent="0.2">
      <c r="A35" s="199">
        <v>1</v>
      </c>
      <c r="B35" s="206">
        <f>B23*101%</f>
        <v>48866.83</v>
      </c>
      <c r="C35" s="194">
        <f>C23*101%</f>
        <v>63929.97</v>
      </c>
      <c r="D35" s="20"/>
      <c r="H35" s="7"/>
      <c r="I35" s="20"/>
      <c r="J35" s="21"/>
      <c r="K35" s="20"/>
    </row>
    <row r="36" spans="1:11" ht="12.75" customHeight="1" x14ac:dyDescent="0.2">
      <c r="A36" s="199">
        <v>2</v>
      </c>
      <c r="B36" s="206">
        <f t="shared" ref="B36:C42" si="7">B24*101%</f>
        <v>51179.73</v>
      </c>
      <c r="C36" s="194">
        <f t="shared" si="7"/>
        <v>68558.8</v>
      </c>
      <c r="D36" s="20"/>
      <c r="H36" s="7"/>
      <c r="I36" s="20"/>
      <c r="J36" s="21"/>
      <c r="K36" s="20"/>
    </row>
    <row r="37" spans="1:11" ht="12.75" customHeight="1" x14ac:dyDescent="0.2">
      <c r="A37" s="199">
        <v>3</v>
      </c>
      <c r="B37" s="206">
        <f t="shared" si="7"/>
        <v>54945.01</v>
      </c>
      <c r="C37" s="194">
        <f t="shared" si="7"/>
        <v>73541.13</v>
      </c>
      <c r="D37" s="20"/>
      <c r="H37" s="7"/>
      <c r="I37" s="20"/>
      <c r="J37" s="21"/>
      <c r="K37" s="20"/>
    </row>
    <row r="38" spans="1:11" ht="12.75" customHeight="1" x14ac:dyDescent="0.2">
      <c r="A38" s="199">
        <v>4</v>
      </c>
      <c r="B38" s="206">
        <f t="shared" si="7"/>
        <v>58813.31</v>
      </c>
      <c r="C38" s="194">
        <f t="shared" si="7"/>
        <v>78904.23</v>
      </c>
      <c r="D38" s="20"/>
      <c r="H38" s="7"/>
      <c r="I38" s="20"/>
      <c r="J38" s="21"/>
      <c r="K38" s="20"/>
    </row>
    <row r="39" spans="1:11" ht="12.75" customHeight="1" x14ac:dyDescent="0.2">
      <c r="A39" s="199">
        <v>5</v>
      </c>
      <c r="B39" s="206">
        <f t="shared" si="7"/>
        <v>64569.3</v>
      </c>
      <c r="C39" s="194">
        <f t="shared" si="7"/>
        <v>86703.45</v>
      </c>
      <c r="D39" s="20"/>
      <c r="H39" s="7"/>
      <c r="I39" s="20"/>
      <c r="J39" s="21"/>
      <c r="K39" s="20"/>
    </row>
    <row r="40" spans="1:11" ht="12.75" customHeight="1" x14ac:dyDescent="0.2">
      <c r="A40" s="199">
        <v>6</v>
      </c>
      <c r="B40" s="206">
        <f t="shared" si="7"/>
        <v>69244.59</v>
      </c>
      <c r="C40" s="194">
        <f t="shared" si="7"/>
        <v>95305.62</v>
      </c>
      <c r="D40" s="20"/>
      <c r="H40" s="7"/>
      <c r="I40" s="20"/>
      <c r="J40" s="21"/>
      <c r="K40" s="20"/>
    </row>
    <row r="41" spans="1:11" ht="12.75" customHeight="1" x14ac:dyDescent="0.2">
      <c r="A41" s="199">
        <v>7</v>
      </c>
      <c r="B41" s="206">
        <f t="shared" si="7"/>
        <v>74276.41</v>
      </c>
      <c r="C41" s="194">
        <f t="shared" si="7"/>
        <v>104743.06</v>
      </c>
      <c r="D41" s="20"/>
      <c r="H41" s="7"/>
      <c r="I41" s="20"/>
      <c r="J41" s="21"/>
      <c r="K41" s="20"/>
    </row>
    <row r="42" spans="1:11" ht="12.75" customHeight="1" x14ac:dyDescent="0.2">
      <c r="A42" s="199">
        <v>8</v>
      </c>
      <c r="B42" s="206">
        <f t="shared" si="7"/>
        <v>81592.850000000006</v>
      </c>
      <c r="C42" s="194">
        <f t="shared" si="7"/>
        <v>115288.47</v>
      </c>
      <c r="D42" s="20"/>
      <c r="H42" s="7"/>
      <c r="I42" s="20"/>
      <c r="J42" s="21"/>
      <c r="K42" s="20"/>
    </row>
    <row r="43" spans="1:11" ht="12.75" customHeight="1" x14ac:dyDescent="0.2">
      <c r="A43" s="13"/>
      <c r="B43" s="78"/>
      <c r="C43" s="20"/>
      <c r="D43" s="20"/>
      <c r="H43" s="7"/>
      <c r="I43" s="20"/>
      <c r="J43" s="21"/>
      <c r="K43" s="20"/>
    </row>
    <row r="44" spans="1:11" ht="12.75" customHeight="1" x14ac:dyDescent="0.2">
      <c r="A44" s="13"/>
      <c r="B44" s="78"/>
      <c r="C44" s="20"/>
      <c r="D44" s="20"/>
      <c r="H44" s="7"/>
      <c r="I44" s="20"/>
      <c r="J44" s="21"/>
      <c r="K44" s="20"/>
    </row>
    <row r="45" spans="1:11" ht="12.75" customHeight="1" x14ac:dyDescent="0.2">
      <c r="B45" s="20"/>
      <c r="C45" s="20"/>
      <c r="D45" s="20"/>
      <c r="H45" s="7"/>
      <c r="I45" s="20"/>
      <c r="J45" s="21"/>
      <c r="K45" s="20"/>
    </row>
    <row r="46" spans="1:11" ht="12.75" customHeight="1" x14ac:dyDescent="0.2">
      <c r="A46" s="130"/>
      <c r="B46" s="20"/>
      <c r="C46" s="20"/>
      <c r="D46" s="20"/>
      <c r="H46" s="7"/>
      <c r="I46" s="20"/>
      <c r="J46" s="21"/>
      <c r="K46" s="20"/>
    </row>
    <row r="47" spans="1:11" ht="12.75" customHeight="1" x14ac:dyDescent="0.2">
      <c r="A47" s="13"/>
      <c r="B47" s="20"/>
      <c r="C47" s="20"/>
      <c r="D47" s="20"/>
      <c r="H47" s="7"/>
      <c r="I47" s="20"/>
      <c r="J47" s="21"/>
      <c r="K47" s="20"/>
    </row>
    <row r="48" spans="1:11" ht="12.75" customHeight="1" x14ac:dyDescent="0.2">
      <c r="B48" s="20"/>
      <c r="C48" s="20"/>
      <c r="D48" s="20"/>
      <c r="H48" s="7"/>
      <c r="I48" s="20"/>
      <c r="J48" s="21"/>
      <c r="K48" s="20"/>
    </row>
    <row r="49" spans="2:11" ht="12.75" customHeight="1" x14ac:dyDescent="0.2">
      <c r="B49" s="20"/>
      <c r="C49" s="20"/>
      <c r="D49" s="20"/>
      <c r="H49" s="7"/>
      <c r="I49" s="20"/>
      <c r="J49" s="21"/>
      <c r="K49" s="20"/>
    </row>
    <row r="50" spans="2:11" ht="12.75" customHeight="1" x14ac:dyDescent="0.2">
      <c r="B50" s="20"/>
      <c r="C50" s="20"/>
      <c r="D50" s="20"/>
      <c r="H50" s="7"/>
      <c r="I50" s="20"/>
      <c r="J50" s="21"/>
      <c r="K50" s="20"/>
    </row>
    <row r="51" spans="2:11" ht="12.75" customHeight="1" x14ac:dyDescent="0.2">
      <c r="B51" s="20"/>
      <c r="C51" s="20"/>
      <c r="D51" s="20"/>
      <c r="H51" s="7"/>
      <c r="I51" s="20"/>
      <c r="J51" s="21"/>
      <c r="K51" s="20"/>
    </row>
    <row r="52" spans="2:11" ht="12.75" customHeight="1" x14ac:dyDescent="0.2">
      <c r="B52" s="20"/>
      <c r="C52" s="20"/>
      <c r="D52" s="20"/>
      <c r="H52" s="7"/>
      <c r="I52" s="20"/>
      <c r="J52" s="21"/>
      <c r="K52" s="20"/>
    </row>
    <row r="53" spans="2:11" ht="12.75" customHeight="1" x14ac:dyDescent="0.2">
      <c r="B53" s="20"/>
      <c r="C53" s="20"/>
      <c r="D53" s="20"/>
      <c r="H53" s="7"/>
      <c r="I53" s="20"/>
      <c r="J53" s="21"/>
      <c r="K53" s="20"/>
    </row>
    <row r="54" spans="2:11" ht="12.75" customHeight="1" x14ac:dyDescent="0.2">
      <c r="B54" s="20"/>
      <c r="C54" s="20"/>
      <c r="D54" s="20"/>
      <c r="H54" s="7"/>
      <c r="I54" s="20"/>
      <c r="J54" s="21"/>
      <c r="K54" s="20"/>
    </row>
    <row r="55" spans="2:11" ht="12.75" customHeight="1" x14ac:dyDescent="0.2">
      <c r="B55" s="20"/>
      <c r="C55" s="20"/>
      <c r="D55" s="20"/>
      <c r="H55" s="7"/>
      <c r="I55" s="20"/>
      <c r="J55" s="21"/>
      <c r="K55" s="20"/>
    </row>
    <row r="56" spans="2:11" ht="12.75" customHeight="1" x14ac:dyDescent="0.2">
      <c r="B56" s="20"/>
      <c r="C56" s="20"/>
      <c r="D56" s="20"/>
      <c r="H56" s="7"/>
      <c r="I56" s="20"/>
      <c r="J56" s="21"/>
      <c r="K56" s="20"/>
    </row>
    <row r="57" spans="2:11" ht="12.75" customHeight="1" x14ac:dyDescent="0.2">
      <c r="B57" s="20"/>
      <c r="C57" s="20"/>
      <c r="D57" s="20"/>
      <c r="H57" s="7"/>
      <c r="I57" s="20"/>
      <c r="J57" s="21"/>
      <c r="K57" s="20"/>
    </row>
    <row r="58" spans="2:11" ht="12.75" customHeight="1" x14ac:dyDescent="0.2">
      <c r="B58" s="20"/>
      <c r="C58" s="20"/>
      <c r="D58" s="20"/>
      <c r="H58" s="7"/>
      <c r="I58" s="20"/>
      <c r="J58" s="21"/>
      <c r="K58" s="20"/>
    </row>
    <row r="59" spans="2:11" ht="12.75" customHeight="1" x14ac:dyDescent="0.2">
      <c r="B59" s="20"/>
      <c r="C59" s="20"/>
      <c r="D59" s="20"/>
      <c r="H59" s="7"/>
      <c r="I59" s="20"/>
      <c r="J59" s="21"/>
      <c r="K59" s="20"/>
    </row>
    <row r="60" spans="2:11" ht="12.75" customHeight="1" x14ac:dyDescent="0.2">
      <c r="B60" s="20"/>
      <c r="C60" s="20"/>
      <c r="D60" s="20"/>
      <c r="H60" s="7"/>
      <c r="I60" s="20"/>
      <c r="J60" s="21"/>
      <c r="K60" s="20"/>
    </row>
    <row r="61" spans="2:11" ht="12.75" customHeight="1" x14ac:dyDescent="0.2">
      <c r="B61" s="20"/>
      <c r="C61" s="20"/>
      <c r="D61" s="20"/>
      <c r="H61" s="7"/>
      <c r="I61" s="20"/>
      <c r="J61" s="21"/>
      <c r="K61" s="20"/>
    </row>
    <row r="62" spans="2:11" ht="12.75" customHeight="1" x14ac:dyDescent="0.2">
      <c r="B62" s="20"/>
      <c r="C62" s="20"/>
      <c r="D62" s="20"/>
      <c r="H62" s="7"/>
      <c r="I62" s="20"/>
      <c r="J62" s="21"/>
      <c r="K62" s="20"/>
    </row>
    <row r="63" spans="2:11" ht="12.75" customHeight="1" x14ac:dyDescent="0.2">
      <c r="B63" s="20"/>
      <c r="C63" s="20"/>
      <c r="D63" s="20"/>
      <c r="H63" s="7"/>
      <c r="I63" s="20"/>
      <c r="J63" s="21"/>
      <c r="K63" s="20"/>
    </row>
    <row r="64" spans="2:11" ht="12.75" customHeight="1" x14ac:dyDescent="0.2">
      <c r="B64" s="20"/>
      <c r="C64" s="20"/>
      <c r="D64" s="20"/>
      <c r="H64" s="7"/>
      <c r="I64" s="20"/>
      <c r="J64" s="21"/>
      <c r="K64" s="20"/>
    </row>
    <row r="65" spans="1:11" ht="12.75" customHeight="1" x14ac:dyDescent="0.2">
      <c r="B65" s="20"/>
      <c r="C65" s="20"/>
      <c r="D65" s="20"/>
      <c r="H65" s="7"/>
      <c r="I65" s="20"/>
      <c r="J65" s="21"/>
      <c r="K65" s="20"/>
    </row>
    <row r="66" spans="1:11" ht="12.75" customHeight="1" x14ac:dyDescent="0.2">
      <c r="B66" s="31"/>
      <c r="C66" s="20"/>
      <c r="D66" s="20"/>
      <c r="H66" s="7"/>
      <c r="I66" s="20"/>
      <c r="J66" s="21"/>
      <c r="K66" s="20"/>
    </row>
    <row r="67" spans="1:11" ht="15" x14ac:dyDescent="0.25">
      <c r="A67" s="33"/>
      <c r="B67" s="15"/>
      <c r="C67" s="31"/>
      <c r="D67" s="31"/>
      <c r="E67" s="31"/>
    </row>
    <row r="68" spans="1:11" s="3" customFormat="1" ht="15" x14ac:dyDescent="0.25">
      <c r="B68" s="16"/>
      <c r="C68" s="15"/>
      <c r="D68" s="15"/>
      <c r="E68" s="34"/>
    </row>
    <row r="69" spans="1:11" ht="58.5" customHeight="1" x14ac:dyDescent="0.2">
      <c r="B69" s="18"/>
      <c r="C69" s="16"/>
      <c r="D69" s="16"/>
      <c r="E69" s="35"/>
    </row>
    <row r="70" spans="1:11" x14ac:dyDescent="0.2">
      <c r="B70" s="18"/>
      <c r="C70" s="18"/>
      <c r="D70" s="18"/>
      <c r="E70" s="36"/>
    </row>
    <row r="71" spans="1:11" x14ac:dyDescent="0.2">
      <c r="B71" s="18"/>
      <c r="C71" s="18"/>
      <c r="D71" s="18"/>
      <c r="E71" s="36"/>
    </row>
    <row r="72" spans="1:11" x14ac:dyDescent="0.2">
      <c r="B72" s="18"/>
      <c r="C72" s="18"/>
      <c r="D72" s="18"/>
      <c r="E72" s="36"/>
    </row>
    <row r="73" spans="1:11" x14ac:dyDescent="0.2">
      <c r="B73" s="18"/>
      <c r="C73" s="18"/>
      <c r="D73" s="18"/>
      <c r="E73" s="36"/>
    </row>
    <row r="74" spans="1:11" x14ac:dyDescent="0.2">
      <c r="B74" s="18"/>
      <c r="C74" s="18"/>
      <c r="D74" s="18"/>
      <c r="E74" s="36"/>
    </row>
    <row r="75" spans="1:11" x14ac:dyDescent="0.2">
      <c r="B75" s="18"/>
      <c r="C75" s="18"/>
      <c r="D75" s="18"/>
      <c r="E75" s="36"/>
    </row>
    <row r="76" spans="1:11" x14ac:dyDescent="0.2">
      <c r="B76" s="17"/>
      <c r="C76" s="18"/>
      <c r="D76" s="18"/>
      <c r="E76" s="36"/>
    </row>
    <row r="77" spans="1:11" ht="30" customHeight="1" x14ac:dyDescent="0.2">
      <c r="B77" s="9"/>
      <c r="C77" s="17"/>
      <c r="D77" s="17"/>
      <c r="E77" s="32"/>
    </row>
    <row r="78" spans="1:11" x14ac:dyDescent="0.2">
      <c r="A78" s="9"/>
      <c r="B78" s="9"/>
      <c r="C78" s="9"/>
      <c r="D78" s="9"/>
      <c r="E78" s="9"/>
    </row>
    <row r="79" spans="1:11" x14ac:dyDescent="0.2">
      <c r="A79" s="9"/>
      <c r="B79" s="9"/>
      <c r="C79" s="9"/>
      <c r="D79" s="9"/>
      <c r="E79" s="9"/>
    </row>
    <row r="80" spans="1:11"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28"/>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C280" s="9"/>
      <c r="D280" s="9"/>
      <c r="E280" s="9"/>
    </row>
  </sheetData>
  <mergeCells count="8">
    <mergeCell ref="E3:G3"/>
    <mergeCell ref="A15:C15"/>
    <mergeCell ref="A21:C21"/>
    <mergeCell ref="A9:C9"/>
    <mergeCell ref="A3:C3"/>
    <mergeCell ref="E9:G9"/>
    <mergeCell ref="E15:G15"/>
    <mergeCell ref="E21:G21"/>
  </mergeCells>
  <pageMargins left="0.5" right="0.32" top="0.26" bottom="0.4" header="0.24" footer="0.18"/>
  <pageSetup paperSize="9" scale="92" orientation="portrait" r:id="rId1"/>
  <headerFooter alignWithMargins="0">
    <oddFooter>&amp;L&amp;9&amp;Z&amp;F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pageSetUpPr fitToPage="1"/>
  </sheetPr>
  <dimension ref="A1:Q300"/>
  <sheetViews>
    <sheetView zoomScaleNormal="100" zoomScaleSheetLayoutView="100" workbookViewId="0">
      <pane ySplit="1" topLeftCell="A2" activePane="bottomLeft" state="frozen"/>
      <selection pane="bottomLeft" activeCell="F23" sqref="F23"/>
    </sheetView>
  </sheetViews>
  <sheetFormatPr defaultRowHeight="12.75" x14ac:dyDescent="0.2"/>
  <cols>
    <col min="1" max="1" width="25.7109375" customWidth="1"/>
    <col min="2" max="2" width="3.5703125" bestFit="1" customWidth="1"/>
    <col min="3" max="3" width="11.28515625" bestFit="1" customWidth="1"/>
    <col min="4" max="4" width="11.85546875" customWidth="1"/>
    <col min="5" max="5" width="5.85546875" customWidth="1"/>
    <col min="6" max="6" width="20.42578125" customWidth="1"/>
    <col min="7" max="7" width="13.42578125" bestFit="1" customWidth="1"/>
    <col min="8" max="8" width="11.85546875" customWidth="1"/>
    <col min="10" max="10" width="10.28515625" bestFit="1" customWidth="1"/>
    <col min="15" max="15" width="9.5703125" customWidth="1"/>
  </cols>
  <sheetData>
    <row r="1" spans="1:17" s="134" customFormat="1" ht="19.5" x14ac:dyDescent="0.3">
      <c r="A1" s="190" t="s">
        <v>169</v>
      </c>
      <c r="B1" s="40"/>
      <c r="C1" s="40"/>
      <c r="D1" s="40"/>
      <c r="E1" s="40"/>
      <c r="F1" s="40"/>
    </row>
    <row r="2" spans="1:17" ht="19.5" x14ac:dyDescent="0.3">
      <c r="A2" s="191" t="s">
        <v>218</v>
      </c>
      <c r="B2" s="1"/>
      <c r="C2" s="1"/>
      <c r="D2" s="1"/>
      <c r="E2" s="174"/>
      <c r="F2" s="1"/>
    </row>
    <row r="3" spans="1:17" ht="19.5" x14ac:dyDescent="0.3">
      <c r="A3" s="132"/>
      <c r="B3" s="1"/>
      <c r="C3" s="1"/>
      <c r="D3" s="1"/>
      <c r="E3" s="174"/>
      <c r="F3" s="1"/>
    </row>
    <row r="4" spans="1:17" ht="45" customHeight="1" x14ac:dyDescent="0.25">
      <c r="A4" s="4" t="s">
        <v>54</v>
      </c>
      <c r="B4" s="142"/>
      <c r="C4" s="120"/>
      <c r="D4" s="9"/>
      <c r="E4" s="9"/>
      <c r="F4" s="146" t="s">
        <v>220</v>
      </c>
      <c r="G4" s="120"/>
    </row>
    <row r="5" spans="1:17" ht="39.75" customHeight="1" x14ac:dyDescent="0.2">
      <c r="A5" s="10" t="s">
        <v>0</v>
      </c>
      <c r="B5" s="143"/>
      <c r="C5" s="298" t="s">
        <v>219</v>
      </c>
      <c r="D5" s="290">
        <v>0.01</v>
      </c>
      <c r="E5" s="246"/>
      <c r="F5" s="22" t="s">
        <v>56</v>
      </c>
      <c r="G5" s="298" t="s">
        <v>219</v>
      </c>
      <c r="H5" s="290">
        <v>0.01</v>
      </c>
      <c r="I5" s="6"/>
      <c r="K5" s="6"/>
      <c r="N5" s="6"/>
      <c r="P5" s="6"/>
    </row>
    <row r="6" spans="1:17" ht="12.75" customHeight="1" x14ac:dyDescent="0.2">
      <c r="A6" s="2" t="s">
        <v>1</v>
      </c>
      <c r="B6" s="175"/>
      <c r="C6" s="78">
        <v>27596</v>
      </c>
      <c r="D6" s="78">
        <f>C6*$D$5+C6</f>
        <v>27871.96</v>
      </c>
      <c r="E6" s="78"/>
      <c r="F6" s="19">
        <v>1</v>
      </c>
      <c r="G6" s="144">
        <v>20441</v>
      </c>
      <c r="H6" s="150">
        <f>G6*$H$5+G6</f>
        <v>20645.41</v>
      </c>
      <c r="I6" s="7"/>
      <c r="J6" s="20"/>
      <c r="K6" s="21"/>
      <c r="L6" s="20"/>
      <c r="N6" s="21"/>
      <c r="O6" s="20"/>
      <c r="P6" s="21"/>
      <c r="Q6" s="20"/>
    </row>
    <row r="7" spans="1:17" x14ac:dyDescent="0.2">
      <c r="A7" s="2" t="s">
        <v>2</v>
      </c>
      <c r="B7" s="175"/>
      <c r="C7" s="78">
        <v>29307</v>
      </c>
      <c r="D7" s="78">
        <f t="shared" ref="D7:D11" si="0">C7*$D$5+C7</f>
        <v>29600.07</v>
      </c>
      <c r="E7" s="78"/>
      <c r="F7" s="19">
        <v>2</v>
      </c>
      <c r="G7" s="144">
        <v>22443</v>
      </c>
      <c r="H7" s="150">
        <f t="shared" ref="H7:H11" si="1">G7*$H$5+G7</f>
        <v>22667.43</v>
      </c>
      <c r="I7" s="7"/>
      <c r="J7" s="20"/>
      <c r="K7" s="21"/>
      <c r="L7" s="20"/>
      <c r="N7" s="21"/>
      <c r="O7" s="20"/>
      <c r="P7" s="21"/>
      <c r="Q7" s="20"/>
    </row>
    <row r="8" spans="1:17" x14ac:dyDescent="0.2">
      <c r="A8" s="2" t="s">
        <v>3</v>
      </c>
      <c r="B8" s="175"/>
      <c r="C8" s="78">
        <v>31120</v>
      </c>
      <c r="D8" s="78">
        <f t="shared" si="0"/>
        <v>31431.200000000001</v>
      </c>
      <c r="E8" s="78"/>
      <c r="F8" s="19">
        <v>3</v>
      </c>
      <c r="G8" s="144">
        <v>24445</v>
      </c>
      <c r="H8" s="150">
        <f t="shared" si="1"/>
        <v>24689.45</v>
      </c>
      <c r="I8" s="7"/>
      <c r="J8" s="20"/>
      <c r="K8" s="21"/>
      <c r="L8" s="20"/>
      <c r="N8" s="21"/>
      <c r="O8" s="20"/>
      <c r="P8" s="21"/>
      <c r="Q8" s="20"/>
    </row>
    <row r="9" spans="1:17" x14ac:dyDescent="0.2">
      <c r="A9" s="2" t="s">
        <v>4</v>
      </c>
      <c r="B9" s="175"/>
      <c r="C9" s="78">
        <v>33047</v>
      </c>
      <c r="D9" s="78">
        <f t="shared" si="0"/>
        <v>33377.47</v>
      </c>
      <c r="E9" s="78"/>
      <c r="F9" s="19">
        <v>4</v>
      </c>
      <c r="G9" s="144">
        <v>26450</v>
      </c>
      <c r="H9" s="150">
        <f t="shared" si="1"/>
        <v>26714.5</v>
      </c>
      <c r="I9" s="7"/>
      <c r="J9" s="20"/>
      <c r="K9" s="21"/>
      <c r="L9" s="20"/>
      <c r="N9" s="21"/>
      <c r="O9" s="20"/>
      <c r="P9" s="21"/>
      <c r="Q9" s="20"/>
    </row>
    <row r="10" spans="1:17" x14ac:dyDescent="0.2">
      <c r="A10" s="2" t="s">
        <v>5</v>
      </c>
      <c r="B10" s="175"/>
      <c r="C10" s="78">
        <v>35850</v>
      </c>
      <c r="D10" s="78">
        <f t="shared" si="0"/>
        <v>36208.5</v>
      </c>
      <c r="E10" s="78"/>
      <c r="F10" s="19">
        <v>5</v>
      </c>
      <c r="G10" s="144">
        <v>28450</v>
      </c>
      <c r="H10" s="150">
        <f t="shared" si="1"/>
        <v>28734.5</v>
      </c>
      <c r="I10" s="7"/>
      <c r="J10" s="20"/>
      <c r="K10" s="21"/>
      <c r="L10" s="20"/>
      <c r="N10" s="21"/>
      <c r="O10" s="20"/>
      <c r="P10" s="21"/>
      <c r="Q10" s="20"/>
    </row>
    <row r="11" spans="1:17" x14ac:dyDescent="0.2">
      <c r="A11" s="2" t="s">
        <v>6</v>
      </c>
      <c r="B11" s="176"/>
      <c r="C11" s="78">
        <v>38963</v>
      </c>
      <c r="D11" s="78">
        <f t="shared" si="0"/>
        <v>39352.629999999997</v>
      </c>
      <c r="E11" s="78"/>
      <c r="F11" s="19">
        <v>6</v>
      </c>
      <c r="G11" s="144">
        <v>30452</v>
      </c>
      <c r="H11" s="150">
        <f t="shared" si="1"/>
        <v>30756.52</v>
      </c>
      <c r="I11" s="20"/>
      <c r="J11" s="21"/>
      <c r="K11" s="20"/>
      <c r="M11" s="21"/>
      <c r="N11" s="20"/>
      <c r="O11" s="21"/>
      <c r="P11" s="20"/>
    </row>
    <row r="12" spans="1:17" ht="12.75" customHeight="1" x14ac:dyDescent="0.2">
      <c r="A12" s="29"/>
      <c r="B12" s="177"/>
      <c r="C12" s="30"/>
      <c r="D12" s="30"/>
      <c r="E12" s="30"/>
      <c r="F12" s="19"/>
    </row>
    <row r="13" spans="1:17" ht="12.75" customHeight="1" x14ac:dyDescent="0.2">
      <c r="A13" s="9"/>
      <c r="B13" s="31"/>
      <c r="C13" s="9"/>
      <c r="D13" s="9"/>
      <c r="E13" s="9"/>
      <c r="F13" s="19"/>
    </row>
    <row r="14" spans="1:17" ht="18" customHeight="1" x14ac:dyDescent="0.25">
      <c r="A14" s="12" t="s">
        <v>55</v>
      </c>
      <c r="B14" s="142"/>
      <c r="C14" s="120"/>
      <c r="D14" s="9"/>
      <c r="E14" s="9"/>
      <c r="F14" s="12"/>
      <c r="G14" s="142"/>
      <c r="H14" s="134"/>
    </row>
    <row r="15" spans="1:17" ht="45.75" customHeight="1" x14ac:dyDescent="0.2">
      <c r="A15" s="17" t="s">
        <v>0</v>
      </c>
      <c r="B15" s="143"/>
      <c r="C15" s="298" t="s">
        <v>219</v>
      </c>
      <c r="D15" s="290">
        <v>0.01</v>
      </c>
      <c r="E15" s="246"/>
      <c r="F15" s="17"/>
      <c r="G15" s="301"/>
      <c r="H15" s="302"/>
      <c r="I15" s="6"/>
    </row>
    <row r="16" spans="1:17" x14ac:dyDescent="0.2">
      <c r="A16" s="13" t="s">
        <v>7</v>
      </c>
      <c r="B16" s="150"/>
      <c r="C16" s="150">
        <v>40310</v>
      </c>
      <c r="D16" s="150">
        <f>C16*$D$15+C16</f>
        <v>40713.1</v>
      </c>
      <c r="E16" s="78"/>
      <c r="F16" s="13"/>
      <c r="G16" s="144"/>
      <c r="H16" s="150"/>
      <c r="I16" s="7"/>
      <c r="J16" s="20"/>
    </row>
    <row r="17" spans="1:15" x14ac:dyDescent="0.2">
      <c r="A17" s="13" t="s">
        <v>8</v>
      </c>
      <c r="B17" s="150"/>
      <c r="C17" s="150">
        <v>41801</v>
      </c>
      <c r="D17" s="150">
        <f t="shared" ref="D17:D18" si="2">C17*$D$15+C17</f>
        <v>42219.01</v>
      </c>
      <c r="E17" s="78"/>
      <c r="F17" s="300"/>
      <c r="G17" s="134"/>
      <c r="H17" s="134"/>
      <c r="I17" s="7"/>
      <c r="J17" s="20"/>
    </row>
    <row r="18" spans="1:15" x14ac:dyDescent="0.2">
      <c r="A18" s="13" t="s">
        <v>9</v>
      </c>
      <c r="B18" s="150"/>
      <c r="C18" s="150">
        <v>43348</v>
      </c>
      <c r="D18" s="150">
        <f t="shared" si="2"/>
        <v>43781.48</v>
      </c>
      <c r="E18" s="78"/>
      <c r="F18" s="300"/>
      <c r="G18" s="303"/>
      <c r="H18" s="150"/>
      <c r="J18" s="7"/>
      <c r="K18" s="20"/>
    </row>
    <row r="19" spans="1:15" x14ac:dyDescent="0.2">
      <c r="A19" s="26"/>
      <c r="B19" s="31"/>
      <c r="C19" s="9"/>
      <c r="D19" s="9"/>
      <c r="E19" s="9"/>
      <c r="F19" s="300"/>
      <c r="G19" s="134"/>
      <c r="H19" s="134"/>
    </row>
    <row r="20" spans="1:15" ht="15.75" customHeight="1" x14ac:dyDescent="0.25">
      <c r="A20" s="14" t="s">
        <v>61</v>
      </c>
      <c r="B20" s="142"/>
      <c r="C20" s="120"/>
      <c r="D20" s="31"/>
      <c r="E20" s="31"/>
      <c r="F20" s="147"/>
      <c r="G20" s="142"/>
      <c r="H20" s="134"/>
      <c r="J20" s="40"/>
    </row>
    <row r="21" spans="1:15" ht="38.25" x14ac:dyDescent="0.2">
      <c r="A21" s="17" t="s">
        <v>0</v>
      </c>
      <c r="B21" s="143"/>
      <c r="C21" s="298" t="s">
        <v>219</v>
      </c>
      <c r="D21" s="290">
        <v>0.01</v>
      </c>
      <c r="E21" s="246"/>
      <c r="F21" s="134"/>
      <c r="G21" s="143"/>
      <c r="H21" s="299"/>
      <c r="N21" s="9"/>
      <c r="O21" s="9"/>
    </row>
    <row r="22" spans="1:15" ht="12.75" customHeight="1" x14ac:dyDescent="0.2">
      <c r="A22" s="13" t="s">
        <v>10</v>
      </c>
      <c r="B22" s="78"/>
      <c r="C22" s="78">
        <v>43136</v>
      </c>
      <c r="D22" s="78">
        <f>C22*$D$21+C22</f>
        <v>43567.360000000001</v>
      </c>
      <c r="E22" s="78"/>
      <c r="F22" s="148"/>
      <c r="G22" s="143"/>
      <c r="H22" s="134"/>
      <c r="J22" s="78"/>
      <c r="M22" s="10"/>
      <c r="N22" s="23"/>
      <c r="O22" s="23"/>
    </row>
    <row r="23" spans="1:15" ht="12.75" customHeight="1" x14ac:dyDescent="0.2">
      <c r="A23" s="13" t="s">
        <v>11</v>
      </c>
      <c r="B23" s="78"/>
      <c r="C23" s="150">
        <v>44139</v>
      </c>
      <c r="D23" s="150">
        <f t="shared" ref="D23:D64" si="3">C23*$D$21+C23</f>
        <v>44580.39</v>
      </c>
      <c r="E23" s="78"/>
      <c r="F23" s="216"/>
      <c r="G23" s="144"/>
      <c r="H23" s="150"/>
    </row>
    <row r="24" spans="1:15" ht="12.75" customHeight="1" x14ac:dyDescent="0.2">
      <c r="A24" s="13" t="s">
        <v>12</v>
      </c>
      <c r="B24" s="78"/>
      <c r="C24" s="150">
        <v>45158</v>
      </c>
      <c r="D24" s="150">
        <f t="shared" si="3"/>
        <v>45609.58</v>
      </c>
      <c r="E24" s="78"/>
      <c r="F24" s="217"/>
      <c r="G24" s="144"/>
      <c r="H24" s="150"/>
    </row>
    <row r="25" spans="1:15" ht="12.75" customHeight="1" x14ac:dyDescent="0.2">
      <c r="A25" s="13" t="s">
        <v>13</v>
      </c>
      <c r="B25" s="78"/>
      <c r="C25" s="150">
        <v>46208</v>
      </c>
      <c r="D25" s="150">
        <f t="shared" si="3"/>
        <v>46670.080000000002</v>
      </c>
      <c r="E25" s="78"/>
      <c r="F25" s="13"/>
      <c r="G25" s="144"/>
      <c r="H25" s="150"/>
    </row>
    <row r="26" spans="1:15" ht="12.75" customHeight="1" x14ac:dyDescent="0.2">
      <c r="A26" s="13" t="s">
        <v>14</v>
      </c>
      <c r="B26" s="78"/>
      <c r="C26" s="150">
        <v>47281</v>
      </c>
      <c r="D26" s="150">
        <f t="shared" si="3"/>
        <v>47753.81</v>
      </c>
      <c r="E26" s="78"/>
      <c r="F26" s="148"/>
      <c r="G26" s="134"/>
      <c r="H26" s="134"/>
    </row>
    <row r="27" spans="1:15" ht="14.25" customHeight="1" x14ac:dyDescent="0.2">
      <c r="A27" s="13" t="s">
        <v>15</v>
      </c>
      <c r="B27" s="78"/>
      <c r="C27" s="150">
        <v>48383</v>
      </c>
      <c r="D27" s="150">
        <f t="shared" si="3"/>
        <v>48866.83</v>
      </c>
      <c r="E27" s="78"/>
      <c r="F27" s="195"/>
      <c r="G27" s="142"/>
      <c r="H27" s="134"/>
    </row>
    <row r="28" spans="1:15" ht="12.75" customHeight="1" x14ac:dyDescent="0.2">
      <c r="A28" s="13" t="s">
        <v>16</v>
      </c>
      <c r="B28" s="78"/>
      <c r="C28" s="150">
        <v>49604</v>
      </c>
      <c r="D28" s="150">
        <f t="shared" si="3"/>
        <v>50100.04</v>
      </c>
      <c r="E28" s="78"/>
      <c r="F28" s="149"/>
      <c r="G28" s="144"/>
      <c r="H28" s="150"/>
      <c r="J28" s="78"/>
    </row>
    <row r="29" spans="1:15" x14ac:dyDescent="0.2">
      <c r="A29" s="13" t="s">
        <v>17</v>
      </c>
      <c r="B29" s="78"/>
      <c r="C29" s="78">
        <v>50673</v>
      </c>
      <c r="D29" s="78">
        <f t="shared" si="3"/>
        <v>51179.73</v>
      </c>
      <c r="E29" s="78"/>
      <c r="F29" s="149"/>
      <c r="G29" s="144"/>
      <c r="H29" s="150"/>
    </row>
    <row r="30" spans="1:15" x14ac:dyDescent="0.2">
      <c r="A30" s="13" t="s">
        <v>18</v>
      </c>
      <c r="B30" s="78"/>
      <c r="C30" s="78">
        <v>51857</v>
      </c>
      <c r="D30" s="78">
        <f t="shared" si="3"/>
        <v>52375.57</v>
      </c>
      <c r="E30" s="78"/>
      <c r="F30" s="19"/>
      <c r="G30" s="134"/>
      <c r="H30" s="134"/>
    </row>
    <row r="31" spans="1:15" x14ac:dyDescent="0.2">
      <c r="A31" s="13" t="s">
        <v>19</v>
      </c>
      <c r="B31" s="78"/>
      <c r="C31" s="78">
        <v>53110</v>
      </c>
      <c r="D31" s="78">
        <f t="shared" si="3"/>
        <v>53641.1</v>
      </c>
      <c r="E31" s="78"/>
      <c r="F31" s="195"/>
      <c r="G31" s="134"/>
      <c r="H31" s="134"/>
    </row>
    <row r="32" spans="1:15" x14ac:dyDescent="0.2">
      <c r="A32" s="13" t="s">
        <v>20</v>
      </c>
      <c r="B32" s="78"/>
      <c r="C32" s="78">
        <v>54401</v>
      </c>
      <c r="D32" s="78">
        <f t="shared" si="3"/>
        <v>54945.01</v>
      </c>
      <c r="E32" s="78"/>
      <c r="F32" s="149"/>
      <c r="G32" s="144"/>
      <c r="H32" s="150"/>
    </row>
    <row r="33" spans="1:12" x14ac:dyDescent="0.2">
      <c r="A33" s="13" t="s">
        <v>21</v>
      </c>
      <c r="B33" s="78"/>
      <c r="C33" s="78">
        <v>55588</v>
      </c>
      <c r="D33" s="78">
        <f t="shared" si="3"/>
        <v>56143.88</v>
      </c>
      <c r="E33" s="78"/>
      <c r="F33" s="149"/>
      <c r="G33" s="144"/>
      <c r="H33" s="150"/>
    </row>
    <row r="34" spans="1:12" x14ac:dyDescent="0.2">
      <c r="A34" s="13" t="s">
        <v>22</v>
      </c>
      <c r="B34" s="78"/>
      <c r="C34" s="78">
        <v>56900</v>
      </c>
      <c r="D34" s="78">
        <f t="shared" si="3"/>
        <v>57469</v>
      </c>
      <c r="E34" s="78"/>
      <c r="F34" s="134"/>
      <c r="G34" s="134"/>
    </row>
    <row r="35" spans="1:12" x14ac:dyDescent="0.2">
      <c r="A35" s="13" t="s">
        <v>23</v>
      </c>
      <c r="B35" s="78"/>
      <c r="C35" s="78">
        <v>58231</v>
      </c>
      <c r="D35" s="78">
        <f t="shared" si="3"/>
        <v>58813.31</v>
      </c>
      <c r="E35" s="78"/>
      <c r="F35" s="148"/>
      <c r="G35" s="134"/>
    </row>
    <row r="36" spans="1:12" x14ac:dyDescent="0.2">
      <c r="A36" s="13" t="s">
        <v>24</v>
      </c>
      <c r="B36" s="78"/>
      <c r="C36" s="78">
        <v>59601</v>
      </c>
      <c r="D36" s="78">
        <f t="shared" si="3"/>
        <v>60197.01</v>
      </c>
      <c r="E36" s="78"/>
      <c r="F36" s="149"/>
      <c r="G36" s="150"/>
    </row>
    <row r="37" spans="1:12" ht="12.75" customHeight="1" x14ac:dyDescent="0.2">
      <c r="A37" s="13" t="s">
        <v>25</v>
      </c>
      <c r="B37" s="78"/>
      <c r="C37" s="78">
        <v>61106</v>
      </c>
      <c r="D37" s="78">
        <f t="shared" si="3"/>
        <v>61717.06</v>
      </c>
      <c r="E37" s="78"/>
      <c r="F37" s="149"/>
      <c r="G37" s="150"/>
    </row>
    <row r="38" spans="1:12" x14ac:dyDescent="0.2">
      <c r="A38" s="13" t="s">
        <v>26</v>
      </c>
      <c r="B38" s="78"/>
      <c r="C38" s="78">
        <v>62438</v>
      </c>
      <c r="D38" s="78">
        <f t="shared" si="3"/>
        <v>63062.38</v>
      </c>
      <c r="E38" s="78"/>
      <c r="F38" s="134"/>
      <c r="G38" s="134"/>
    </row>
    <row r="39" spans="1:12" x14ac:dyDescent="0.2">
      <c r="A39" s="13" t="s">
        <v>27</v>
      </c>
      <c r="B39" s="78"/>
      <c r="C39" s="78">
        <v>63930</v>
      </c>
      <c r="D39" s="78">
        <f t="shared" si="3"/>
        <v>64569.3</v>
      </c>
      <c r="E39" s="78"/>
      <c r="F39" s="134"/>
      <c r="G39" s="134"/>
    </row>
    <row r="40" spans="1:12" ht="15" x14ac:dyDescent="0.25">
      <c r="A40" s="13" t="s">
        <v>28</v>
      </c>
      <c r="B40" s="78"/>
      <c r="C40" s="78">
        <v>65437</v>
      </c>
      <c r="D40" s="78">
        <f t="shared" si="3"/>
        <v>66091.37</v>
      </c>
      <c r="E40" s="78"/>
      <c r="F40" s="12"/>
      <c r="G40" s="151"/>
      <c r="H40" s="134"/>
    </row>
    <row r="41" spans="1:12" s="211" customFormat="1" ht="13.5" customHeight="1" x14ac:dyDescent="0.2">
      <c r="A41" s="13" t="s">
        <v>29</v>
      </c>
      <c r="B41" s="208"/>
      <c r="C41" s="208">
        <v>66978</v>
      </c>
      <c r="D41" s="78">
        <f t="shared" si="3"/>
        <v>67647.78</v>
      </c>
      <c r="E41" s="78"/>
      <c r="F41" s="209"/>
      <c r="G41" s="210"/>
      <c r="H41" s="304"/>
      <c r="J41" s="297"/>
    </row>
    <row r="42" spans="1:12" x14ac:dyDescent="0.2">
      <c r="A42" s="13" t="s">
        <v>30</v>
      </c>
      <c r="B42" s="78"/>
      <c r="C42" s="78">
        <v>68559</v>
      </c>
      <c r="D42" s="78">
        <f t="shared" si="3"/>
        <v>69244.59</v>
      </c>
      <c r="E42" s="78"/>
      <c r="F42" s="17"/>
      <c r="G42" s="153"/>
      <c r="H42" s="150"/>
      <c r="J42" s="297"/>
    </row>
    <row r="43" spans="1:12" ht="14.25" customHeight="1" x14ac:dyDescent="0.25">
      <c r="A43" s="13" t="s">
        <v>31</v>
      </c>
      <c r="B43" s="78"/>
      <c r="C43" s="78">
        <v>70177</v>
      </c>
      <c r="D43" s="78">
        <f t="shared" si="3"/>
        <v>70878.77</v>
      </c>
      <c r="E43" s="78"/>
      <c r="F43" s="17"/>
      <c r="G43" s="153"/>
      <c r="H43" s="150"/>
      <c r="I43" s="15"/>
      <c r="J43" s="297"/>
      <c r="K43" s="6"/>
    </row>
    <row r="44" spans="1:12" ht="12.75" customHeight="1" x14ac:dyDescent="0.2">
      <c r="A44" s="13" t="s">
        <v>32</v>
      </c>
      <c r="B44" s="78"/>
      <c r="C44" s="78">
        <v>71836</v>
      </c>
      <c r="D44" s="78">
        <f t="shared" si="3"/>
        <v>72554.36</v>
      </c>
      <c r="E44" s="78"/>
      <c r="F44" s="17"/>
      <c r="G44" s="153"/>
      <c r="H44" s="150"/>
      <c r="I44" s="16"/>
      <c r="J44" s="297"/>
      <c r="K44" s="21"/>
      <c r="L44" s="20"/>
    </row>
    <row r="45" spans="1:12" ht="12.75" customHeight="1" x14ac:dyDescent="0.2">
      <c r="A45" s="13" t="s">
        <v>33</v>
      </c>
      <c r="B45" s="78"/>
      <c r="C45" s="78">
        <v>73541</v>
      </c>
      <c r="D45" s="78">
        <f t="shared" si="3"/>
        <v>74276.41</v>
      </c>
      <c r="E45" s="78"/>
      <c r="F45" s="17"/>
      <c r="G45" s="153"/>
      <c r="H45" s="150"/>
      <c r="I45" s="18"/>
      <c r="J45" s="297"/>
      <c r="K45" s="21"/>
      <c r="L45" s="20"/>
    </row>
    <row r="46" spans="1:12" ht="12.75" customHeight="1" x14ac:dyDescent="0.2">
      <c r="A46" s="13" t="s">
        <v>34</v>
      </c>
      <c r="B46" s="78"/>
      <c r="C46" s="78">
        <v>75290</v>
      </c>
      <c r="D46" s="78">
        <f t="shared" si="3"/>
        <v>76042.899999999994</v>
      </c>
      <c r="E46" s="78"/>
      <c r="F46" s="17"/>
      <c r="G46" s="153"/>
      <c r="H46" s="150"/>
      <c r="I46" s="18"/>
      <c r="J46" s="297"/>
      <c r="K46" s="21"/>
      <c r="L46" s="20"/>
    </row>
    <row r="47" spans="1:12" ht="12.75" customHeight="1" x14ac:dyDescent="0.2">
      <c r="A47" s="13" t="s">
        <v>35</v>
      </c>
      <c r="B47" s="78"/>
      <c r="C47" s="78">
        <v>77074</v>
      </c>
      <c r="D47" s="78">
        <f t="shared" si="3"/>
        <v>77844.740000000005</v>
      </c>
      <c r="E47" s="78"/>
      <c r="F47" s="17"/>
      <c r="G47" s="153"/>
      <c r="H47" s="150"/>
      <c r="I47" s="18"/>
      <c r="J47" s="297"/>
      <c r="K47" s="21"/>
      <c r="L47" s="20"/>
    </row>
    <row r="48" spans="1:12" ht="12.75" customHeight="1" x14ac:dyDescent="0.2">
      <c r="A48" s="13" t="s">
        <v>36</v>
      </c>
      <c r="B48" s="78"/>
      <c r="C48" s="78">
        <v>78905</v>
      </c>
      <c r="D48" s="78">
        <f t="shared" si="3"/>
        <v>79694.05</v>
      </c>
      <c r="E48" s="78"/>
      <c r="F48" s="17"/>
      <c r="G48" s="153"/>
      <c r="H48" s="150"/>
      <c r="I48" s="18"/>
      <c r="J48" s="297"/>
      <c r="K48" s="21"/>
      <c r="L48" s="20"/>
    </row>
    <row r="49" spans="1:12" ht="12.75" customHeight="1" x14ac:dyDescent="0.2">
      <c r="A49" s="13" t="s">
        <v>37</v>
      </c>
      <c r="B49" s="78"/>
      <c r="C49" s="78">
        <v>80785</v>
      </c>
      <c r="D49" s="78">
        <f t="shared" si="3"/>
        <v>81592.850000000006</v>
      </c>
      <c r="E49" s="78"/>
      <c r="F49" s="17"/>
      <c r="G49" s="153"/>
      <c r="H49" s="150"/>
      <c r="I49" s="18"/>
      <c r="J49" s="297"/>
      <c r="K49" s="21"/>
      <c r="L49" s="20"/>
    </row>
    <row r="50" spans="1:12" ht="12.75" customHeight="1" x14ac:dyDescent="0.2">
      <c r="A50" s="13" t="s">
        <v>38</v>
      </c>
      <c r="B50" s="78"/>
      <c r="C50" s="78">
        <v>82704</v>
      </c>
      <c r="D50" s="78">
        <f t="shared" si="3"/>
        <v>83531.039999999994</v>
      </c>
      <c r="E50" s="78"/>
      <c r="I50" s="18"/>
      <c r="J50" s="20"/>
      <c r="K50" s="21"/>
      <c r="L50" s="20"/>
    </row>
    <row r="51" spans="1:12" ht="12.75" customHeight="1" x14ac:dyDescent="0.2">
      <c r="A51" s="13" t="s">
        <v>39</v>
      </c>
      <c r="B51" s="78"/>
      <c r="C51" s="78">
        <v>84684</v>
      </c>
      <c r="D51" s="78">
        <f t="shared" si="3"/>
        <v>85530.84</v>
      </c>
      <c r="E51" s="78"/>
      <c r="I51" s="18"/>
      <c r="J51" s="20"/>
      <c r="K51" s="21"/>
      <c r="L51" s="20"/>
    </row>
    <row r="52" spans="1:12" ht="12.75" customHeight="1" x14ac:dyDescent="0.2">
      <c r="A52" s="13" t="s">
        <v>40</v>
      </c>
      <c r="B52" s="78"/>
      <c r="C52" s="78">
        <v>86704</v>
      </c>
      <c r="D52" s="78">
        <f t="shared" si="3"/>
        <v>87571.04</v>
      </c>
      <c r="E52" s="78"/>
      <c r="I52" s="17"/>
      <c r="J52" s="20"/>
      <c r="K52" s="21"/>
      <c r="L52" s="20"/>
    </row>
    <row r="53" spans="1:12" ht="12.75" customHeight="1" x14ac:dyDescent="0.2">
      <c r="A53" s="13" t="s">
        <v>41</v>
      </c>
      <c r="B53" s="78"/>
      <c r="C53" s="78">
        <v>88773</v>
      </c>
      <c r="D53" s="78">
        <f t="shared" si="3"/>
        <v>89660.73</v>
      </c>
      <c r="E53" s="78"/>
      <c r="I53" s="7"/>
      <c r="J53" s="20"/>
      <c r="K53" s="21"/>
      <c r="L53" s="20"/>
    </row>
    <row r="54" spans="1:12" ht="12.75" customHeight="1" x14ac:dyDescent="0.2">
      <c r="A54" s="13" t="s">
        <v>42</v>
      </c>
      <c r="B54" s="78"/>
      <c r="C54" s="78">
        <v>90906</v>
      </c>
      <c r="D54" s="78">
        <f t="shared" si="3"/>
        <v>91815.06</v>
      </c>
      <c r="E54" s="78"/>
      <c r="I54" s="7"/>
      <c r="J54" s="20"/>
      <c r="K54" s="21"/>
      <c r="L54" s="20"/>
    </row>
    <row r="55" spans="1:12" ht="12.75" customHeight="1" x14ac:dyDescent="0.2">
      <c r="A55" s="13" t="s">
        <v>43</v>
      </c>
      <c r="B55" s="78"/>
      <c r="C55" s="78">
        <v>93073</v>
      </c>
      <c r="D55" s="78">
        <f t="shared" si="3"/>
        <v>94003.73</v>
      </c>
      <c r="E55" s="78"/>
      <c r="I55" s="7"/>
      <c r="J55" s="20"/>
      <c r="K55" s="21"/>
      <c r="L55" s="20"/>
    </row>
    <row r="56" spans="1:12" ht="12.75" customHeight="1" x14ac:dyDescent="0.2">
      <c r="A56" s="13" t="s">
        <v>44</v>
      </c>
      <c r="B56" s="78"/>
      <c r="C56" s="78">
        <v>95306</v>
      </c>
      <c r="D56" s="78">
        <f t="shared" si="3"/>
        <v>96259.06</v>
      </c>
      <c r="E56" s="78"/>
      <c r="I56" s="7"/>
      <c r="J56" s="20"/>
      <c r="K56" s="21"/>
      <c r="L56" s="20"/>
    </row>
    <row r="57" spans="1:12" ht="12.75" customHeight="1" x14ac:dyDescent="0.2">
      <c r="A57" s="13" t="s">
        <v>45</v>
      </c>
      <c r="B57" s="78"/>
      <c r="C57" s="78">
        <v>97584</v>
      </c>
      <c r="D57" s="78">
        <f t="shared" si="3"/>
        <v>98559.84</v>
      </c>
      <c r="E57" s="78"/>
      <c r="I57" s="7"/>
      <c r="J57" s="20"/>
      <c r="K57" s="21"/>
      <c r="L57" s="20"/>
    </row>
    <row r="58" spans="1:12" ht="12.75" customHeight="1" x14ac:dyDescent="0.2">
      <c r="A58" s="13" t="s">
        <v>46</v>
      </c>
      <c r="B58" s="78"/>
      <c r="C58" s="78">
        <v>99936</v>
      </c>
      <c r="D58" s="78">
        <f t="shared" si="3"/>
        <v>100935.36</v>
      </c>
      <c r="E58" s="78"/>
      <c r="I58" s="7"/>
      <c r="J58" s="20"/>
      <c r="K58" s="21"/>
      <c r="L58" s="20"/>
    </row>
    <row r="59" spans="1:12" ht="12.75" customHeight="1" x14ac:dyDescent="0.2">
      <c r="A59" s="13" t="s">
        <v>47</v>
      </c>
      <c r="B59" s="78"/>
      <c r="C59" s="78">
        <v>102330</v>
      </c>
      <c r="D59" s="78">
        <f t="shared" si="3"/>
        <v>103353.3</v>
      </c>
      <c r="E59" s="78"/>
      <c r="I59" s="7"/>
      <c r="J59" s="20"/>
      <c r="K59" s="21"/>
      <c r="L59" s="20"/>
    </row>
    <row r="60" spans="1:12" ht="12.75" customHeight="1" x14ac:dyDescent="0.2">
      <c r="A60" s="13" t="s">
        <v>48</v>
      </c>
      <c r="B60" s="78"/>
      <c r="C60" s="78">
        <v>104743</v>
      </c>
      <c r="D60" s="78">
        <f t="shared" si="3"/>
        <v>105790.43</v>
      </c>
      <c r="E60" s="78"/>
      <c r="I60" s="7"/>
      <c r="J60" s="20"/>
      <c r="K60" s="21"/>
      <c r="L60" s="20"/>
    </row>
    <row r="61" spans="1:12" ht="12.75" customHeight="1" x14ac:dyDescent="0.2">
      <c r="A61" s="13" t="s">
        <v>49</v>
      </c>
      <c r="B61" s="78"/>
      <c r="C61" s="78">
        <v>107283</v>
      </c>
      <c r="D61" s="78">
        <f t="shared" si="3"/>
        <v>108355.83</v>
      </c>
      <c r="E61" s="78"/>
      <c r="I61" s="7"/>
      <c r="J61" s="20"/>
      <c r="K61" s="21"/>
      <c r="L61" s="20"/>
    </row>
    <row r="62" spans="1:12" ht="12.75" customHeight="1" x14ac:dyDescent="0.2">
      <c r="A62" s="13" t="s">
        <v>50</v>
      </c>
      <c r="B62" s="78"/>
      <c r="C62" s="78">
        <v>109883</v>
      </c>
      <c r="D62" s="78">
        <f t="shared" si="3"/>
        <v>110981.83</v>
      </c>
      <c r="E62" s="78"/>
      <c r="I62" s="7"/>
      <c r="J62" s="20"/>
      <c r="K62" s="21"/>
      <c r="L62" s="20"/>
    </row>
    <row r="63" spans="1:12" ht="12.75" customHeight="1" x14ac:dyDescent="0.2">
      <c r="A63" s="13" t="s">
        <v>51</v>
      </c>
      <c r="B63" s="78"/>
      <c r="C63" s="78">
        <v>112551</v>
      </c>
      <c r="D63" s="78">
        <f t="shared" si="3"/>
        <v>113676.51</v>
      </c>
      <c r="E63" s="78"/>
      <c r="I63" s="7"/>
      <c r="J63" s="20"/>
      <c r="K63" s="21"/>
      <c r="L63" s="20"/>
    </row>
    <row r="64" spans="1:12" ht="12.75" customHeight="1" x14ac:dyDescent="0.2">
      <c r="A64" s="13" t="s">
        <v>52</v>
      </c>
      <c r="B64" s="20"/>
      <c r="C64" s="78">
        <v>114147</v>
      </c>
      <c r="D64" s="78">
        <f t="shared" si="3"/>
        <v>115288.47</v>
      </c>
      <c r="E64" s="78"/>
      <c r="I64" s="7"/>
      <c r="J64" s="20"/>
      <c r="K64" s="21"/>
      <c r="L64" s="20"/>
    </row>
    <row r="65" spans="1:12" ht="12.75" customHeight="1" x14ac:dyDescent="0.2">
      <c r="B65" s="20"/>
      <c r="C65" s="20"/>
      <c r="D65" s="20"/>
      <c r="E65" s="20"/>
      <c r="I65" s="7"/>
      <c r="J65" s="20"/>
      <c r="K65" s="21"/>
      <c r="L65" s="20"/>
    </row>
    <row r="66" spans="1:12" ht="12.75" customHeight="1" x14ac:dyDescent="0.2">
      <c r="A66" s="130"/>
      <c r="B66" s="20"/>
      <c r="C66" s="20"/>
      <c r="D66" s="20"/>
      <c r="E66" s="20"/>
      <c r="I66" s="7"/>
      <c r="J66" s="20"/>
      <c r="K66" s="21"/>
      <c r="L66" s="20"/>
    </row>
    <row r="67" spans="1:12" ht="12.75" customHeight="1" x14ac:dyDescent="0.2">
      <c r="A67" s="13"/>
      <c r="B67" s="20"/>
      <c r="C67" s="20"/>
      <c r="D67" s="20"/>
      <c r="E67" s="20"/>
      <c r="I67" s="7"/>
      <c r="J67" s="20"/>
      <c r="K67" s="21"/>
      <c r="L67" s="20"/>
    </row>
    <row r="68" spans="1:12" ht="12.75" customHeight="1" x14ac:dyDescent="0.2">
      <c r="B68" s="20"/>
      <c r="C68" s="20"/>
      <c r="D68" s="20"/>
      <c r="E68" s="20"/>
      <c r="I68" s="7"/>
      <c r="J68" s="20"/>
      <c r="K68" s="21"/>
      <c r="L68" s="20"/>
    </row>
    <row r="69" spans="1:12" ht="12.75" customHeight="1" x14ac:dyDescent="0.2">
      <c r="B69" s="20"/>
      <c r="C69" s="20"/>
      <c r="D69" s="20"/>
      <c r="E69" s="20"/>
      <c r="I69" s="7"/>
      <c r="J69" s="20"/>
      <c r="K69" s="21"/>
      <c r="L69" s="20"/>
    </row>
    <row r="70" spans="1:12" ht="12.75" customHeight="1" x14ac:dyDescent="0.2">
      <c r="B70" s="20"/>
      <c r="C70" s="20"/>
      <c r="D70" s="20"/>
      <c r="E70" s="20"/>
      <c r="I70" s="7"/>
      <c r="J70" s="20"/>
      <c r="K70" s="21"/>
      <c r="L70" s="20"/>
    </row>
    <row r="71" spans="1:12" ht="12.75" customHeight="1" x14ac:dyDescent="0.2">
      <c r="B71" s="20"/>
      <c r="C71" s="20"/>
      <c r="D71" s="20"/>
      <c r="E71" s="20"/>
      <c r="I71" s="7"/>
      <c r="J71" s="20"/>
      <c r="K71" s="21"/>
      <c r="L71" s="20"/>
    </row>
    <row r="72" spans="1:12" ht="12.75" customHeight="1" x14ac:dyDescent="0.2">
      <c r="B72" s="20"/>
      <c r="C72" s="20"/>
      <c r="D72" s="20"/>
      <c r="E72" s="20"/>
      <c r="I72" s="7"/>
      <c r="J72" s="20"/>
      <c r="K72" s="21"/>
      <c r="L72" s="20"/>
    </row>
    <row r="73" spans="1:12" ht="12.75" customHeight="1" x14ac:dyDescent="0.2">
      <c r="B73" s="20"/>
      <c r="C73" s="20"/>
      <c r="D73" s="20"/>
      <c r="E73" s="20"/>
      <c r="I73" s="7"/>
      <c r="J73" s="20"/>
      <c r="K73" s="21"/>
      <c r="L73" s="20"/>
    </row>
    <row r="74" spans="1:12" ht="12.75" customHeight="1" x14ac:dyDescent="0.2">
      <c r="B74" s="20"/>
      <c r="C74" s="20"/>
      <c r="D74" s="20"/>
      <c r="E74" s="20"/>
      <c r="I74" s="7"/>
      <c r="J74" s="20"/>
      <c r="K74" s="21"/>
      <c r="L74" s="20"/>
    </row>
    <row r="75" spans="1:12" ht="12.75" customHeight="1" x14ac:dyDescent="0.2">
      <c r="B75" s="20"/>
      <c r="C75" s="20"/>
      <c r="D75" s="20"/>
      <c r="E75" s="20"/>
      <c r="I75" s="7"/>
      <c r="J75" s="20"/>
      <c r="K75" s="21"/>
      <c r="L75" s="20"/>
    </row>
    <row r="76" spans="1:12" ht="12.75" customHeight="1" x14ac:dyDescent="0.2">
      <c r="B76" s="20"/>
      <c r="C76" s="20"/>
      <c r="D76" s="20"/>
      <c r="E76" s="20"/>
      <c r="I76" s="7"/>
      <c r="J76" s="20"/>
      <c r="K76" s="21"/>
      <c r="L76" s="20"/>
    </row>
    <row r="77" spans="1:12" ht="12.75" customHeight="1" x14ac:dyDescent="0.2">
      <c r="B77" s="20"/>
      <c r="C77" s="20"/>
      <c r="D77" s="20"/>
      <c r="E77" s="20"/>
      <c r="I77" s="7"/>
      <c r="J77" s="20"/>
      <c r="K77" s="21"/>
      <c r="L77" s="20"/>
    </row>
    <row r="78" spans="1:12" ht="12.75" customHeight="1" x14ac:dyDescent="0.2">
      <c r="B78" s="20"/>
      <c r="C78" s="20"/>
      <c r="D78" s="20"/>
      <c r="E78" s="20"/>
      <c r="I78" s="7"/>
      <c r="J78" s="20"/>
      <c r="K78" s="21"/>
      <c r="L78" s="20"/>
    </row>
    <row r="79" spans="1:12" ht="12.75" customHeight="1" x14ac:dyDescent="0.2">
      <c r="B79" s="20"/>
      <c r="C79" s="20"/>
      <c r="D79" s="20"/>
      <c r="E79" s="20"/>
      <c r="I79" s="7"/>
      <c r="J79" s="20"/>
      <c r="K79" s="21"/>
      <c r="L79" s="20"/>
    </row>
    <row r="80" spans="1:12" ht="12.75" customHeight="1" x14ac:dyDescent="0.2">
      <c r="B80" s="20"/>
      <c r="C80" s="20"/>
      <c r="D80" s="20"/>
      <c r="E80" s="20"/>
      <c r="I80" s="7"/>
      <c r="J80" s="20"/>
      <c r="K80" s="21"/>
      <c r="L80" s="20"/>
    </row>
    <row r="81" spans="1:12" ht="12.75" customHeight="1" x14ac:dyDescent="0.2">
      <c r="B81" s="20"/>
      <c r="C81" s="20"/>
      <c r="D81" s="20"/>
      <c r="E81" s="20"/>
      <c r="I81" s="7"/>
      <c r="J81" s="20"/>
      <c r="K81" s="21"/>
      <c r="L81" s="20"/>
    </row>
    <row r="82" spans="1:12" ht="12.75" customHeight="1" x14ac:dyDescent="0.2">
      <c r="B82" s="20"/>
      <c r="C82" s="20"/>
      <c r="D82" s="20"/>
      <c r="E82" s="20"/>
      <c r="I82" s="7"/>
      <c r="J82" s="20"/>
      <c r="K82" s="21"/>
      <c r="L82" s="20"/>
    </row>
    <row r="83" spans="1:12" ht="12.75" customHeight="1" x14ac:dyDescent="0.2">
      <c r="B83" s="20"/>
      <c r="C83" s="20"/>
      <c r="D83" s="20"/>
      <c r="E83" s="20"/>
      <c r="I83" s="7"/>
      <c r="J83" s="20"/>
      <c r="K83" s="21"/>
      <c r="L83" s="20"/>
    </row>
    <row r="84" spans="1:12" ht="12.75" customHeight="1" x14ac:dyDescent="0.2">
      <c r="B84" s="20"/>
      <c r="C84" s="20"/>
      <c r="D84" s="20"/>
      <c r="E84" s="20"/>
      <c r="I84" s="7"/>
      <c r="J84" s="20"/>
      <c r="K84" s="21"/>
      <c r="L84" s="20"/>
    </row>
    <row r="85" spans="1:12" ht="12.75" customHeight="1" x14ac:dyDescent="0.2">
      <c r="B85" s="20"/>
      <c r="C85" s="20"/>
      <c r="D85" s="20"/>
      <c r="E85" s="20"/>
      <c r="I85" s="7"/>
      <c r="J85" s="20"/>
      <c r="K85" s="21"/>
      <c r="L85" s="20"/>
    </row>
    <row r="86" spans="1:12" ht="12.75" customHeight="1" x14ac:dyDescent="0.2">
      <c r="B86" s="31"/>
      <c r="C86" s="31"/>
      <c r="D86" s="20"/>
      <c r="E86" s="20"/>
      <c r="I86" s="7"/>
      <c r="J86" s="20"/>
      <c r="K86" s="21"/>
      <c r="L86" s="20"/>
    </row>
    <row r="87" spans="1:12" ht="15" x14ac:dyDescent="0.25">
      <c r="A87" s="33"/>
      <c r="B87" s="15"/>
      <c r="C87" s="15"/>
      <c r="D87" s="31"/>
      <c r="E87" s="31"/>
      <c r="F87" s="31"/>
    </row>
    <row r="88" spans="1:12" s="3" customFormat="1" ht="15" x14ac:dyDescent="0.25">
      <c r="B88" s="16"/>
      <c r="C88" s="16"/>
      <c r="D88" s="15"/>
      <c r="E88" s="15"/>
      <c r="F88" s="34"/>
    </row>
    <row r="89" spans="1:12" ht="58.5" customHeight="1" x14ac:dyDescent="0.2">
      <c r="B89" s="18"/>
      <c r="C89" s="18"/>
      <c r="D89" s="16"/>
      <c r="E89" s="16"/>
      <c r="F89" s="35"/>
    </row>
    <row r="90" spans="1:12" x14ac:dyDescent="0.2">
      <c r="B90" s="18"/>
      <c r="C90" s="18"/>
      <c r="D90" s="18"/>
      <c r="E90" s="18"/>
      <c r="F90" s="36"/>
    </row>
    <row r="91" spans="1:12" x14ac:dyDescent="0.2">
      <c r="B91" s="18"/>
      <c r="C91" s="18"/>
      <c r="D91" s="18"/>
      <c r="E91" s="18"/>
      <c r="F91" s="36"/>
    </row>
    <row r="92" spans="1:12" x14ac:dyDescent="0.2">
      <c r="B92" s="18"/>
      <c r="C92" s="18"/>
      <c r="D92" s="18"/>
      <c r="E92" s="18"/>
      <c r="F92" s="36"/>
    </row>
    <row r="93" spans="1:12" x14ac:dyDescent="0.2">
      <c r="B93" s="18"/>
      <c r="C93" s="18"/>
      <c r="D93" s="18"/>
      <c r="E93" s="18"/>
      <c r="F93" s="36"/>
    </row>
    <row r="94" spans="1:12" x14ac:dyDescent="0.2">
      <c r="B94" s="18"/>
      <c r="C94" s="18"/>
      <c r="D94" s="18"/>
      <c r="E94" s="18"/>
      <c r="F94" s="36"/>
    </row>
    <row r="95" spans="1:12" x14ac:dyDescent="0.2">
      <c r="B95" s="18"/>
      <c r="C95" s="18"/>
      <c r="D95" s="18"/>
      <c r="E95" s="18"/>
      <c r="F95" s="36"/>
    </row>
    <row r="96" spans="1:12" x14ac:dyDescent="0.2">
      <c r="B96" s="17"/>
      <c r="C96" s="17"/>
      <c r="D96" s="18"/>
      <c r="E96" s="18"/>
      <c r="F96" s="36"/>
    </row>
    <row r="97" spans="1:6" ht="30" customHeight="1" x14ac:dyDescent="0.2">
      <c r="B97" s="9"/>
      <c r="C97" s="9"/>
      <c r="D97" s="17"/>
      <c r="E97" s="17"/>
      <c r="F97" s="32"/>
    </row>
    <row r="98" spans="1:6" x14ac:dyDescent="0.2">
      <c r="A98" s="9"/>
      <c r="B98" s="9"/>
      <c r="C98" s="9"/>
      <c r="D98" s="9"/>
      <c r="E98" s="9"/>
      <c r="F98" s="9"/>
    </row>
    <row r="99" spans="1:6" x14ac:dyDescent="0.2">
      <c r="A99" s="9"/>
      <c r="B99" s="9"/>
      <c r="C99" s="9"/>
      <c r="D99" s="9"/>
      <c r="E99" s="9"/>
      <c r="F99" s="9"/>
    </row>
    <row r="100" spans="1:6" x14ac:dyDescent="0.2">
      <c r="A100" s="9"/>
      <c r="B100" s="9"/>
      <c r="C100" s="9"/>
      <c r="D100" s="9"/>
      <c r="E100" s="9"/>
      <c r="F100" s="9"/>
    </row>
    <row r="101" spans="1:6" x14ac:dyDescent="0.2">
      <c r="A101" s="9"/>
      <c r="B101" s="9"/>
      <c r="C101" s="9"/>
      <c r="D101" s="9"/>
      <c r="E101" s="9"/>
      <c r="F101" s="9"/>
    </row>
    <row r="102" spans="1:6" x14ac:dyDescent="0.2">
      <c r="A102" s="9"/>
      <c r="B102" s="9"/>
      <c r="C102" s="9"/>
      <c r="D102" s="9"/>
      <c r="E102" s="9"/>
      <c r="F102" s="9"/>
    </row>
    <row r="103" spans="1:6" x14ac:dyDescent="0.2">
      <c r="A103" s="9"/>
      <c r="B103" s="9"/>
      <c r="C103" s="9"/>
      <c r="D103" s="9"/>
      <c r="E103" s="9"/>
      <c r="F103" s="9"/>
    </row>
    <row r="104" spans="1:6" x14ac:dyDescent="0.2">
      <c r="A104" s="9"/>
      <c r="B104" s="9"/>
      <c r="C104" s="9"/>
      <c r="D104" s="9"/>
      <c r="E104" s="9"/>
      <c r="F104" s="9"/>
    </row>
    <row r="105" spans="1:6" x14ac:dyDescent="0.2">
      <c r="A105" s="9"/>
      <c r="B105" s="9"/>
      <c r="C105" s="9"/>
      <c r="D105" s="9"/>
      <c r="E105" s="9"/>
      <c r="F105" s="9"/>
    </row>
    <row r="106" spans="1:6" x14ac:dyDescent="0.2">
      <c r="A106" s="9"/>
      <c r="B106" s="9"/>
      <c r="C106" s="9"/>
      <c r="D106" s="9"/>
      <c r="E106" s="9"/>
      <c r="F106" s="9"/>
    </row>
    <row r="107" spans="1:6" x14ac:dyDescent="0.2">
      <c r="A107" s="9"/>
      <c r="B107" s="9"/>
      <c r="C107" s="9"/>
      <c r="D107" s="9"/>
      <c r="E107" s="9"/>
      <c r="F107" s="9"/>
    </row>
    <row r="108" spans="1:6" x14ac:dyDescent="0.2">
      <c r="A108" s="9"/>
      <c r="B108" s="9"/>
      <c r="C108" s="9"/>
      <c r="D108" s="9"/>
      <c r="E108" s="9"/>
      <c r="F108" s="9"/>
    </row>
    <row r="109" spans="1:6" x14ac:dyDescent="0.2">
      <c r="A109" s="9"/>
      <c r="B109" s="9"/>
      <c r="C109" s="9"/>
      <c r="D109" s="9"/>
      <c r="E109" s="9"/>
      <c r="F109" s="9"/>
    </row>
    <row r="110" spans="1:6" x14ac:dyDescent="0.2">
      <c r="A110" s="9"/>
      <c r="B110" s="9"/>
      <c r="C110" s="9"/>
      <c r="D110" s="9"/>
      <c r="E110" s="9"/>
      <c r="F110" s="9"/>
    </row>
    <row r="111" spans="1:6" x14ac:dyDescent="0.2">
      <c r="A111" s="9"/>
      <c r="B111" s="9"/>
      <c r="C111" s="9"/>
      <c r="D111" s="9"/>
      <c r="E111" s="9"/>
      <c r="F111" s="9"/>
    </row>
    <row r="112" spans="1:6" x14ac:dyDescent="0.2">
      <c r="A112" s="9"/>
      <c r="B112" s="9"/>
      <c r="C112" s="9"/>
      <c r="D112" s="9"/>
      <c r="E112" s="9"/>
      <c r="F112" s="9"/>
    </row>
    <row r="113" spans="1:6" x14ac:dyDescent="0.2">
      <c r="A113" s="9"/>
      <c r="B113" s="9"/>
      <c r="C113" s="9"/>
      <c r="D113" s="9"/>
      <c r="E113" s="9"/>
      <c r="F113" s="9"/>
    </row>
    <row r="114" spans="1:6" x14ac:dyDescent="0.2">
      <c r="A114" s="9"/>
      <c r="B114" s="9"/>
      <c r="C114" s="9"/>
      <c r="D114" s="9"/>
      <c r="E114" s="9"/>
      <c r="F114" s="9"/>
    </row>
    <row r="115" spans="1:6" x14ac:dyDescent="0.2">
      <c r="A115" s="9"/>
      <c r="B115" s="9"/>
      <c r="C115" s="9"/>
      <c r="D115" s="9"/>
      <c r="E115" s="9"/>
      <c r="F115" s="9"/>
    </row>
    <row r="116" spans="1:6" x14ac:dyDescent="0.2">
      <c r="A116" s="9"/>
      <c r="B116" s="9"/>
      <c r="C116" s="9"/>
      <c r="D116" s="9"/>
      <c r="E116" s="9"/>
      <c r="F116" s="9"/>
    </row>
    <row r="117" spans="1:6" x14ac:dyDescent="0.2">
      <c r="A117" s="9"/>
      <c r="B117" s="9"/>
      <c r="C117" s="9"/>
      <c r="D117" s="9"/>
      <c r="E117" s="9"/>
      <c r="F117" s="9"/>
    </row>
    <row r="118" spans="1:6" x14ac:dyDescent="0.2">
      <c r="A118" s="9"/>
      <c r="B118" s="9"/>
      <c r="C118" s="9"/>
      <c r="D118" s="9"/>
      <c r="E118" s="9"/>
      <c r="F118" s="9"/>
    </row>
    <row r="119" spans="1:6" x14ac:dyDescent="0.2">
      <c r="A119" s="9"/>
      <c r="B119" s="9"/>
      <c r="C119" s="9"/>
      <c r="D119" s="9"/>
      <c r="E119" s="9"/>
      <c r="F119" s="9"/>
    </row>
    <row r="120" spans="1:6" x14ac:dyDescent="0.2">
      <c r="A120" s="9"/>
      <c r="B120" s="9"/>
      <c r="C120" s="9"/>
      <c r="D120" s="9"/>
      <c r="E120" s="9"/>
      <c r="F120" s="9"/>
    </row>
    <row r="121" spans="1:6" x14ac:dyDescent="0.2">
      <c r="A121" s="9"/>
      <c r="B121" s="9"/>
      <c r="C121" s="9"/>
      <c r="D121" s="9"/>
      <c r="E121" s="9"/>
      <c r="F121" s="9"/>
    </row>
    <row r="122" spans="1:6" x14ac:dyDescent="0.2">
      <c r="A122" s="9"/>
      <c r="B122" s="9"/>
      <c r="C122" s="9"/>
      <c r="D122" s="9"/>
      <c r="E122" s="9"/>
      <c r="F122" s="9"/>
    </row>
    <row r="123" spans="1:6" x14ac:dyDescent="0.2">
      <c r="A123" s="9"/>
      <c r="B123" s="9"/>
      <c r="C123" s="9"/>
      <c r="D123" s="9"/>
      <c r="E123" s="9"/>
      <c r="F123" s="9"/>
    </row>
    <row r="124" spans="1:6" x14ac:dyDescent="0.2">
      <c r="A124" s="9"/>
      <c r="B124" s="9"/>
      <c r="C124" s="9"/>
      <c r="D124" s="9"/>
      <c r="E124" s="9"/>
      <c r="F124" s="9"/>
    </row>
    <row r="125" spans="1:6" x14ac:dyDescent="0.2">
      <c r="A125" s="9"/>
      <c r="B125" s="9"/>
      <c r="C125" s="9"/>
      <c r="D125" s="9"/>
      <c r="E125" s="9"/>
      <c r="F125" s="9"/>
    </row>
    <row r="126" spans="1:6" x14ac:dyDescent="0.2">
      <c r="A126" s="9"/>
      <c r="B126" s="9"/>
      <c r="C126" s="9"/>
      <c r="D126" s="9"/>
      <c r="E126" s="9"/>
      <c r="F126" s="9"/>
    </row>
    <row r="127" spans="1:6" x14ac:dyDescent="0.2">
      <c r="A127" s="9"/>
      <c r="B127" s="9"/>
      <c r="C127" s="9"/>
      <c r="D127" s="9"/>
      <c r="E127" s="9"/>
      <c r="F127" s="9"/>
    </row>
    <row r="128" spans="1:6" x14ac:dyDescent="0.2">
      <c r="A128" s="9"/>
      <c r="B128" s="9"/>
      <c r="C128" s="9"/>
      <c r="D128" s="9"/>
      <c r="E128" s="9"/>
      <c r="F128" s="9"/>
    </row>
    <row r="129" spans="1:6" x14ac:dyDescent="0.2">
      <c r="A129" s="9"/>
      <c r="B129" s="9"/>
      <c r="C129" s="9"/>
      <c r="D129" s="9"/>
      <c r="E129" s="9"/>
      <c r="F129" s="9"/>
    </row>
    <row r="130" spans="1:6" x14ac:dyDescent="0.2">
      <c r="A130" s="28"/>
      <c r="B130" s="9"/>
      <c r="C130" s="9"/>
      <c r="D130" s="9"/>
      <c r="E130" s="9"/>
      <c r="F130" s="9"/>
    </row>
    <row r="131" spans="1:6" x14ac:dyDescent="0.2">
      <c r="A131" s="9"/>
      <c r="B131" s="9"/>
      <c r="C131" s="9"/>
      <c r="D131" s="9"/>
      <c r="E131" s="9"/>
      <c r="F131" s="9"/>
    </row>
    <row r="132" spans="1:6" x14ac:dyDescent="0.2">
      <c r="A132" s="9"/>
      <c r="B132" s="9"/>
      <c r="C132" s="9"/>
      <c r="D132" s="9"/>
      <c r="E132" s="9"/>
      <c r="F132" s="9"/>
    </row>
    <row r="133" spans="1:6" x14ac:dyDescent="0.2">
      <c r="A133" s="9"/>
      <c r="B133" s="9"/>
      <c r="C133" s="9"/>
      <c r="D133" s="9"/>
      <c r="E133" s="9"/>
      <c r="F133" s="9"/>
    </row>
    <row r="134" spans="1:6" x14ac:dyDescent="0.2">
      <c r="A134" s="9"/>
      <c r="B134" s="9"/>
      <c r="C134" s="9"/>
      <c r="D134" s="9"/>
      <c r="E134" s="9"/>
      <c r="F134" s="9"/>
    </row>
    <row r="135" spans="1:6" x14ac:dyDescent="0.2">
      <c r="A135" s="9"/>
      <c r="B135" s="9"/>
      <c r="C135" s="9"/>
      <c r="D135" s="9"/>
      <c r="E135" s="9"/>
      <c r="F135" s="9"/>
    </row>
    <row r="136" spans="1:6" x14ac:dyDescent="0.2">
      <c r="A136" s="9"/>
      <c r="B136" s="9"/>
      <c r="C136" s="9"/>
      <c r="D136" s="9"/>
      <c r="E136" s="9"/>
      <c r="F136" s="9"/>
    </row>
    <row r="137" spans="1:6" x14ac:dyDescent="0.2">
      <c r="A137" s="9"/>
      <c r="B137" s="9"/>
      <c r="C137" s="9"/>
      <c r="D137" s="9"/>
      <c r="E137" s="9"/>
      <c r="F137" s="9"/>
    </row>
    <row r="138" spans="1:6" x14ac:dyDescent="0.2">
      <c r="A138" s="9"/>
      <c r="B138" s="9"/>
      <c r="C138" s="9"/>
      <c r="D138" s="9"/>
      <c r="E138" s="9"/>
      <c r="F138" s="9"/>
    </row>
    <row r="139" spans="1:6" x14ac:dyDescent="0.2">
      <c r="A139" s="9"/>
      <c r="B139" s="9"/>
      <c r="C139" s="9"/>
      <c r="D139" s="9"/>
      <c r="E139" s="9"/>
      <c r="F139" s="9"/>
    </row>
    <row r="140" spans="1:6" x14ac:dyDescent="0.2">
      <c r="A140" s="9"/>
      <c r="B140" s="9"/>
      <c r="C140" s="9"/>
      <c r="D140" s="9"/>
      <c r="E140" s="9"/>
      <c r="F140" s="9"/>
    </row>
    <row r="141" spans="1:6" x14ac:dyDescent="0.2">
      <c r="A141" s="9"/>
      <c r="B141" s="9"/>
      <c r="C141" s="9"/>
      <c r="D141" s="9"/>
      <c r="E141" s="9"/>
      <c r="F141" s="9"/>
    </row>
    <row r="142" spans="1:6" x14ac:dyDescent="0.2">
      <c r="A142" s="9"/>
      <c r="B142" s="9"/>
      <c r="C142" s="9"/>
      <c r="D142" s="9"/>
      <c r="E142" s="9"/>
      <c r="F142" s="9"/>
    </row>
    <row r="143" spans="1:6" x14ac:dyDescent="0.2">
      <c r="A143" s="9"/>
      <c r="B143" s="9"/>
      <c r="C143" s="9"/>
      <c r="D143" s="9"/>
      <c r="E143" s="9"/>
      <c r="F143" s="9"/>
    </row>
    <row r="144" spans="1:6" x14ac:dyDescent="0.2">
      <c r="A144" s="9"/>
      <c r="B144" s="9"/>
      <c r="C144" s="9"/>
      <c r="D144" s="9"/>
      <c r="E144" s="9"/>
      <c r="F144" s="9"/>
    </row>
    <row r="145" spans="1:6" x14ac:dyDescent="0.2">
      <c r="A145" s="9"/>
      <c r="B145" s="9"/>
      <c r="C145" s="9"/>
      <c r="D145" s="9"/>
      <c r="E145" s="9"/>
      <c r="F145" s="9"/>
    </row>
    <row r="146" spans="1:6" x14ac:dyDescent="0.2">
      <c r="A146" s="9"/>
      <c r="B146" s="9"/>
      <c r="C146" s="9"/>
      <c r="D146" s="9"/>
      <c r="E146" s="9"/>
      <c r="F146" s="9"/>
    </row>
    <row r="147" spans="1:6" x14ac:dyDescent="0.2">
      <c r="A147" s="9"/>
      <c r="B147" s="9"/>
      <c r="C147" s="9"/>
      <c r="D147" s="9"/>
      <c r="E147" s="9"/>
      <c r="F147" s="9"/>
    </row>
    <row r="148" spans="1:6" x14ac:dyDescent="0.2">
      <c r="A148" s="9"/>
      <c r="B148" s="9"/>
      <c r="C148" s="9"/>
      <c r="D148" s="9"/>
      <c r="E148" s="9"/>
      <c r="F148" s="9"/>
    </row>
    <row r="149" spans="1:6" x14ac:dyDescent="0.2">
      <c r="A149" s="9"/>
      <c r="B149" s="9"/>
      <c r="C149" s="9"/>
      <c r="D149" s="9"/>
      <c r="E149" s="9"/>
      <c r="F149" s="9"/>
    </row>
    <row r="150" spans="1:6" x14ac:dyDescent="0.2">
      <c r="A150" s="9"/>
      <c r="B150" s="9"/>
      <c r="C150" s="9"/>
      <c r="D150" s="9"/>
      <c r="E150" s="9"/>
      <c r="F150" s="9"/>
    </row>
    <row r="151" spans="1:6" x14ac:dyDescent="0.2">
      <c r="A151" s="9"/>
      <c r="B151" s="9"/>
      <c r="C151" s="9"/>
      <c r="D151" s="9"/>
      <c r="E151" s="9"/>
      <c r="F151" s="9"/>
    </row>
    <row r="152" spans="1:6" x14ac:dyDescent="0.2">
      <c r="A152" s="9"/>
      <c r="B152" s="9"/>
      <c r="C152" s="9"/>
      <c r="D152" s="9"/>
      <c r="E152" s="9"/>
      <c r="F152" s="9"/>
    </row>
    <row r="153" spans="1:6" x14ac:dyDescent="0.2">
      <c r="A153" s="9"/>
      <c r="B153" s="9"/>
      <c r="C153" s="9"/>
      <c r="D153" s="9"/>
      <c r="E153" s="9"/>
      <c r="F153" s="9"/>
    </row>
    <row r="154" spans="1:6" x14ac:dyDescent="0.2">
      <c r="A154" s="9"/>
      <c r="B154" s="9"/>
      <c r="C154" s="9"/>
      <c r="D154" s="9"/>
      <c r="E154" s="9"/>
      <c r="F154" s="9"/>
    </row>
    <row r="155" spans="1:6" x14ac:dyDescent="0.2">
      <c r="A155" s="9"/>
      <c r="B155" s="9"/>
      <c r="C155" s="9"/>
      <c r="D155" s="9"/>
      <c r="E155" s="9"/>
      <c r="F155" s="9"/>
    </row>
    <row r="156" spans="1:6" x14ac:dyDescent="0.2">
      <c r="A156" s="9"/>
      <c r="B156" s="9"/>
      <c r="C156" s="9"/>
      <c r="D156" s="9"/>
      <c r="E156" s="9"/>
      <c r="F156" s="9"/>
    </row>
    <row r="157" spans="1:6" x14ac:dyDescent="0.2">
      <c r="A157" s="9"/>
      <c r="B157" s="9"/>
      <c r="C157" s="9"/>
      <c r="D157" s="9"/>
      <c r="E157" s="9"/>
      <c r="F157" s="9"/>
    </row>
    <row r="158" spans="1:6" x14ac:dyDescent="0.2">
      <c r="A158" s="9"/>
      <c r="B158" s="9"/>
      <c r="C158" s="9"/>
      <c r="D158" s="9"/>
      <c r="E158" s="9"/>
      <c r="F158" s="9"/>
    </row>
    <row r="159" spans="1:6" x14ac:dyDescent="0.2">
      <c r="A159" s="9"/>
      <c r="B159" s="9"/>
      <c r="C159" s="9"/>
      <c r="D159" s="9"/>
      <c r="E159" s="9"/>
      <c r="F159" s="9"/>
    </row>
    <row r="160" spans="1:6" x14ac:dyDescent="0.2">
      <c r="A160" s="9"/>
      <c r="B160" s="9"/>
      <c r="C160" s="9"/>
      <c r="D160" s="9"/>
      <c r="E160" s="9"/>
      <c r="F160" s="9"/>
    </row>
    <row r="161" spans="1:6" x14ac:dyDescent="0.2">
      <c r="A161" s="9"/>
      <c r="B161" s="9"/>
      <c r="C161" s="9"/>
      <c r="D161" s="9"/>
      <c r="E161" s="9"/>
      <c r="F161" s="9"/>
    </row>
    <row r="162" spans="1:6" x14ac:dyDescent="0.2">
      <c r="A162" s="9"/>
      <c r="B162" s="9"/>
      <c r="C162" s="9"/>
      <c r="D162" s="9"/>
      <c r="E162" s="9"/>
      <c r="F162" s="9"/>
    </row>
    <row r="163" spans="1:6" x14ac:dyDescent="0.2">
      <c r="A163" s="9"/>
      <c r="B163" s="9"/>
      <c r="C163" s="9"/>
      <c r="D163" s="9"/>
      <c r="E163" s="9"/>
      <c r="F163" s="9"/>
    </row>
    <row r="164" spans="1:6" x14ac:dyDescent="0.2">
      <c r="A164" s="9"/>
      <c r="B164" s="9"/>
      <c r="C164" s="9"/>
      <c r="D164" s="9"/>
      <c r="E164" s="9"/>
      <c r="F164" s="9"/>
    </row>
    <row r="165" spans="1:6" x14ac:dyDescent="0.2">
      <c r="A165" s="9"/>
      <c r="B165" s="9"/>
      <c r="C165" s="9"/>
      <c r="D165" s="9"/>
      <c r="E165" s="9"/>
      <c r="F165" s="9"/>
    </row>
    <row r="166" spans="1:6" x14ac:dyDescent="0.2">
      <c r="A166" s="9"/>
      <c r="B166" s="9"/>
      <c r="C166" s="9"/>
      <c r="D166" s="9"/>
      <c r="E166" s="9"/>
      <c r="F166" s="9"/>
    </row>
    <row r="167" spans="1:6" x14ac:dyDescent="0.2">
      <c r="A167" s="9"/>
      <c r="B167" s="9"/>
      <c r="C167" s="9"/>
      <c r="D167" s="9"/>
      <c r="E167" s="9"/>
      <c r="F167" s="9"/>
    </row>
    <row r="168" spans="1:6" x14ac:dyDescent="0.2">
      <c r="A168" s="9"/>
      <c r="B168" s="9"/>
      <c r="C168" s="9"/>
      <c r="D168" s="9"/>
      <c r="E168" s="9"/>
      <c r="F168" s="9"/>
    </row>
    <row r="169" spans="1:6" x14ac:dyDescent="0.2">
      <c r="A169" s="9"/>
      <c r="B169" s="9"/>
      <c r="C169" s="9"/>
      <c r="D169" s="9"/>
      <c r="E169" s="9"/>
      <c r="F169" s="9"/>
    </row>
    <row r="170" spans="1:6" x14ac:dyDescent="0.2">
      <c r="A170" s="9"/>
      <c r="B170" s="9"/>
      <c r="C170" s="9"/>
      <c r="D170" s="9"/>
      <c r="E170" s="9"/>
      <c r="F170" s="9"/>
    </row>
    <row r="171" spans="1:6" x14ac:dyDescent="0.2">
      <c r="A171" s="9"/>
      <c r="B171" s="9"/>
      <c r="C171" s="9"/>
      <c r="D171" s="9"/>
      <c r="E171" s="9"/>
      <c r="F171" s="9"/>
    </row>
    <row r="172" spans="1:6" x14ac:dyDescent="0.2">
      <c r="A172" s="9"/>
      <c r="B172" s="9"/>
      <c r="C172" s="9"/>
      <c r="D172" s="9"/>
      <c r="E172" s="9"/>
      <c r="F172" s="9"/>
    </row>
    <row r="173" spans="1:6" x14ac:dyDescent="0.2">
      <c r="A173" s="9"/>
      <c r="B173" s="9"/>
      <c r="C173" s="9"/>
      <c r="D173" s="9"/>
      <c r="E173" s="9"/>
      <c r="F173" s="9"/>
    </row>
    <row r="174" spans="1:6" x14ac:dyDescent="0.2">
      <c r="A174" s="9"/>
      <c r="B174" s="9"/>
      <c r="C174" s="9"/>
      <c r="D174" s="9"/>
      <c r="E174" s="9"/>
      <c r="F174" s="9"/>
    </row>
    <row r="175" spans="1:6" x14ac:dyDescent="0.2">
      <c r="A175" s="9"/>
      <c r="B175" s="9"/>
      <c r="C175" s="9"/>
      <c r="D175" s="9"/>
      <c r="E175" s="9"/>
      <c r="F175" s="9"/>
    </row>
    <row r="176" spans="1:6" x14ac:dyDescent="0.2">
      <c r="A176" s="9"/>
      <c r="B176" s="9"/>
      <c r="C176" s="9"/>
      <c r="D176" s="9"/>
      <c r="E176" s="9"/>
      <c r="F176" s="9"/>
    </row>
    <row r="177" spans="1:6" x14ac:dyDescent="0.2">
      <c r="A177" s="9"/>
      <c r="B177" s="9"/>
      <c r="C177" s="9"/>
      <c r="D177" s="9"/>
      <c r="E177" s="9"/>
      <c r="F177" s="9"/>
    </row>
    <row r="178" spans="1:6" x14ac:dyDescent="0.2">
      <c r="A178" s="9"/>
      <c r="B178" s="9"/>
      <c r="C178" s="9"/>
      <c r="D178" s="9"/>
      <c r="E178" s="9"/>
      <c r="F178" s="9"/>
    </row>
    <row r="179" spans="1:6" x14ac:dyDescent="0.2">
      <c r="A179" s="9"/>
      <c r="B179" s="9"/>
      <c r="C179" s="9"/>
      <c r="D179" s="9"/>
      <c r="E179" s="9"/>
      <c r="F179" s="9"/>
    </row>
    <row r="180" spans="1:6" x14ac:dyDescent="0.2">
      <c r="A180" s="9"/>
      <c r="B180" s="9"/>
      <c r="C180" s="9"/>
      <c r="D180" s="9"/>
      <c r="E180" s="9"/>
      <c r="F180" s="9"/>
    </row>
    <row r="181" spans="1:6" x14ac:dyDescent="0.2">
      <c r="A181" s="9"/>
      <c r="B181" s="9"/>
      <c r="C181" s="9"/>
      <c r="D181" s="9"/>
      <c r="E181" s="9"/>
      <c r="F181" s="9"/>
    </row>
    <row r="182" spans="1:6" x14ac:dyDescent="0.2">
      <c r="A182" s="9"/>
      <c r="B182" s="9"/>
      <c r="C182" s="9"/>
      <c r="D182" s="9"/>
      <c r="E182" s="9"/>
      <c r="F182" s="9"/>
    </row>
    <row r="183" spans="1:6" x14ac:dyDescent="0.2">
      <c r="A183" s="9"/>
      <c r="B183" s="9"/>
      <c r="C183" s="9"/>
      <c r="D183" s="9"/>
      <c r="E183" s="9"/>
      <c r="F183" s="9"/>
    </row>
    <row r="184" spans="1:6" x14ac:dyDescent="0.2">
      <c r="A184" s="9"/>
      <c r="B184" s="9"/>
      <c r="C184" s="9"/>
      <c r="D184" s="9"/>
      <c r="E184" s="9"/>
      <c r="F184" s="9"/>
    </row>
    <row r="185" spans="1:6" x14ac:dyDescent="0.2">
      <c r="A185" s="9"/>
      <c r="B185" s="9"/>
      <c r="C185" s="9"/>
      <c r="D185" s="9"/>
      <c r="E185" s="9"/>
      <c r="F185" s="9"/>
    </row>
    <row r="186" spans="1:6" x14ac:dyDescent="0.2">
      <c r="A186" s="9"/>
      <c r="B186" s="9"/>
      <c r="C186" s="9"/>
      <c r="D186" s="9"/>
      <c r="E186" s="9"/>
      <c r="F186" s="9"/>
    </row>
    <row r="187" spans="1:6" x14ac:dyDescent="0.2">
      <c r="A187" s="9"/>
      <c r="B187" s="9"/>
      <c r="C187" s="9"/>
      <c r="D187" s="9"/>
      <c r="E187" s="9"/>
      <c r="F187" s="9"/>
    </row>
    <row r="188" spans="1:6" x14ac:dyDescent="0.2">
      <c r="A188" s="9"/>
      <c r="B188" s="9"/>
      <c r="C188" s="9"/>
      <c r="D188" s="9"/>
      <c r="E188" s="9"/>
      <c r="F188" s="9"/>
    </row>
    <row r="189" spans="1:6" x14ac:dyDescent="0.2">
      <c r="A189" s="9"/>
      <c r="B189" s="9"/>
      <c r="C189" s="9"/>
      <c r="D189" s="9"/>
      <c r="E189" s="9"/>
      <c r="F189" s="9"/>
    </row>
    <row r="190" spans="1:6" x14ac:dyDescent="0.2">
      <c r="A190" s="9"/>
      <c r="B190" s="9"/>
      <c r="C190" s="9"/>
      <c r="D190" s="9"/>
      <c r="E190" s="9"/>
      <c r="F190" s="9"/>
    </row>
    <row r="191" spans="1:6" x14ac:dyDescent="0.2">
      <c r="A191" s="9"/>
      <c r="B191" s="9"/>
      <c r="C191" s="9"/>
      <c r="D191" s="9"/>
      <c r="E191" s="9"/>
      <c r="F191" s="9"/>
    </row>
    <row r="192" spans="1:6" x14ac:dyDescent="0.2">
      <c r="A192" s="9"/>
      <c r="B192" s="9"/>
      <c r="C192" s="9"/>
      <c r="D192" s="9"/>
      <c r="E192" s="9"/>
      <c r="F192" s="9"/>
    </row>
    <row r="193" spans="1:6" x14ac:dyDescent="0.2">
      <c r="A193" s="9"/>
      <c r="B193" s="9"/>
      <c r="C193" s="9"/>
      <c r="D193" s="9"/>
      <c r="E193" s="9"/>
      <c r="F193" s="9"/>
    </row>
    <row r="194" spans="1:6" x14ac:dyDescent="0.2">
      <c r="A194" s="9"/>
      <c r="B194" s="9"/>
      <c r="C194" s="9"/>
      <c r="D194" s="9"/>
      <c r="E194" s="9"/>
      <c r="F194" s="9"/>
    </row>
    <row r="195" spans="1:6" x14ac:dyDescent="0.2">
      <c r="A195" s="9"/>
      <c r="B195" s="9"/>
      <c r="C195" s="9"/>
      <c r="D195" s="9"/>
      <c r="E195" s="9"/>
      <c r="F195" s="9"/>
    </row>
    <row r="196" spans="1:6" x14ac:dyDescent="0.2">
      <c r="A196" s="9"/>
      <c r="B196" s="9"/>
      <c r="C196" s="9"/>
      <c r="D196" s="9"/>
      <c r="E196" s="9"/>
      <c r="F196" s="9"/>
    </row>
    <row r="197" spans="1:6" x14ac:dyDescent="0.2">
      <c r="A197" s="9"/>
      <c r="B197" s="9"/>
      <c r="C197" s="9"/>
      <c r="D197" s="9"/>
      <c r="E197" s="9"/>
      <c r="F197" s="9"/>
    </row>
    <row r="198" spans="1:6" x14ac:dyDescent="0.2">
      <c r="A198" s="9"/>
      <c r="B198" s="9"/>
      <c r="C198" s="9"/>
      <c r="D198" s="9"/>
      <c r="E198" s="9"/>
      <c r="F198" s="9"/>
    </row>
    <row r="199" spans="1:6" x14ac:dyDescent="0.2">
      <c r="A199" s="9"/>
      <c r="B199" s="9"/>
      <c r="C199" s="9"/>
      <c r="D199" s="9"/>
      <c r="E199" s="9"/>
      <c r="F199" s="9"/>
    </row>
    <row r="200" spans="1:6" x14ac:dyDescent="0.2">
      <c r="A200" s="9"/>
      <c r="B200" s="9"/>
      <c r="C200" s="9"/>
      <c r="D200" s="9"/>
      <c r="E200" s="9"/>
      <c r="F200" s="9"/>
    </row>
    <row r="201" spans="1:6" x14ac:dyDescent="0.2">
      <c r="A201" s="9"/>
      <c r="B201" s="9"/>
      <c r="C201" s="9"/>
      <c r="D201" s="9"/>
      <c r="E201" s="9"/>
      <c r="F201" s="9"/>
    </row>
    <row r="202" spans="1:6" x14ac:dyDescent="0.2">
      <c r="A202" s="9"/>
      <c r="B202" s="9"/>
      <c r="C202" s="9"/>
      <c r="D202" s="9"/>
      <c r="E202" s="9"/>
      <c r="F202" s="9"/>
    </row>
    <row r="203" spans="1:6" x14ac:dyDescent="0.2">
      <c r="A203" s="9"/>
      <c r="B203" s="9"/>
      <c r="C203" s="9"/>
      <c r="D203" s="9"/>
      <c r="E203" s="9"/>
      <c r="F203" s="9"/>
    </row>
    <row r="204" spans="1:6" x14ac:dyDescent="0.2">
      <c r="A204" s="9"/>
      <c r="B204" s="9"/>
      <c r="C204" s="9"/>
      <c r="D204" s="9"/>
      <c r="E204" s="9"/>
      <c r="F204" s="9"/>
    </row>
    <row r="205" spans="1:6" x14ac:dyDescent="0.2">
      <c r="A205" s="9"/>
      <c r="B205" s="9"/>
      <c r="C205" s="9"/>
      <c r="D205" s="9"/>
      <c r="E205" s="9"/>
      <c r="F205" s="9"/>
    </row>
    <row r="206" spans="1:6" x14ac:dyDescent="0.2">
      <c r="A206" s="9"/>
      <c r="B206" s="9"/>
      <c r="C206" s="9"/>
      <c r="D206" s="9"/>
      <c r="E206" s="9"/>
      <c r="F206" s="9"/>
    </row>
    <row r="207" spans="1:6" x14ac:dyDescent="0.2">
      <c r="A207" s="9"/>
      <c r="B207" s="9"/>
      <c r="C207" s="9"/>
      <c r="D207" s="9"/>
      <c r="E207" s="9"/>
      <c r="F207" s="9"/>
    </row>
    <row r="208" spans="1:6" x14ac:dyDescent="0.2">
      <c r="A208" s="9"/>
      <c r="B208" s="9"/>
      <c r="C208" s="9"/>
      <c r="D208" s="9"/>
      <c r="E208" s="9"/>
      <c r="F208" s="9"/>
    </row>
    <row r="209" spans="1:6" x14ac:dyDescent="0.2">
      <c r="A209" s="9"/>
      <c r="B209" s="9"/>
      <c r="C209" s="9"/>
      <c r="D209" s="9"/>
      <c r="E209" s="9"/>
      <c r="F209" s="9"/>
    </row>
    <row r="210" spans="1:6" x14ac:dyDescent="0.2">
      <c r="A210" s="9"/>
      <c r="B210" s="9"/>
      <c r="C210" s="9"/>
      <c r="D210" s="9"/>
      <c r="E210" s="9"/>
      <c r="F210" s="9"/>
    </row>
    <row r="211" spans="1:6" x14ac:dyDescent="0.2">
      <c r="A211" s="9"/>
      <c r="B211" s="9"/>
      <c r="C211" s="9"/>
      <c r="D211" s="9"/>
      <c r="E211" s="9"/>
      <c r="F211" s="9"/>
    </row>
    <row r="212" spans="1:6" x14ac:dyDescent="0.2">
      <c r="A212" s="9"/>
      <c r="B212" s="9"/>
      <c r="C212" s="9"/>
      <c r="D212" s="9"/>
      <c r="E212" s="9"/>
      <c r="F212" s="9"/>
    </row>
    <row r="213" spans="1:6" x14ac:dyDescent="0.2">
      <c r="A213" s="9"/>
      <c r="B213" s="9"/>
      <c r="C213" s="9"/>
      <c r="D213" s="9"/>
      <c r="E213" s="9"/>
      <c r="F213" s="9"/>
    </row>
    <row r="214" spans="1:6" x14ac:dyDescent="0.2">
      <c r="A214" s="9"/>
      <c r="B214" s="9"/>
      <c r="C214" s="9"/>
      <c r="D214" s="9"/>
      <c r="E214" s="9"/>
      <c r="F214" s="9"/>
    </row>
    <row r="215" spans="1:6" x14ac:dyDescent="0.2">
      <c r="A215" s="9"/>
      <c r="B215" s="9"/>
      <c r="C215" s="9"/>
      <c r="D215" s="9"/>
      <c r="E215" s="9"/>
      <c r="F215" s="9"/>
    </row>
    <row r="216" spans="1:6" x14ac:dyDescent="0.2">
      <c r="A216" s="9"/>
      <c r="B216" s="9"/>
      <c r="C216" s="9"/>
      <c r="D216" s="9"/>
      <c r="E216" s="9"/>
      <c r="F216" s="9"/>
    </row>
    <row r="217" spans="1:6" x14ac:dyDescent="0.2">
      <c r="A217" s="9"/>
      <c r="B217" s="9"/>
      <c r="C217" s="9"/>
      <c r="D217" s="9"/>
      <c r="E217" s="9"/>
      <c r="F217" s="9"/>
    </row>
    <row r="218" spans="1:6" x14ac:dyDescent="0.2">
      <c r="A218" s="9"/>
      <c r="B218" s="9"/>
      <c r="C218" s="9"/>
      <c r="D218" s="9"/>
      <c r="E218" s="9"/>
      <c r="F218" s="9"/>
    </row>
    <row r="219" spans="1:6" x14ac:dyDescent="0.2">
      <c r="A219" s="9"/>
      <c r="B219" s="9"/>
      <c r="C219" s="9"/>
      <c r="D219" s="9"/>
      <c r="E219" s="9"/>
      <c r="F219" s="9"/>
    </row>
    <row r="220" spans="1:6" x14ac:dyDescent="0.2">
      <c r="A220" s="9"/>
      <c r="B220" s="9"/>
      <c r="C220" s="9"/>
      <c r="D220" s="9"/>
      <c r="E220" s="9"/>
      <c r="F220" s="9"/>
    </row>
    <row r="221" spans="1:6" x14ac:dyDescent="0.2">
      <c r="A221" s="9"/>
      <c r="B221" s="9"/>
      <c r="C221" s="9"/>
      <c r="D221" s="9"/>
      <c r="E221" s="9"/>
      <c r="F221" s="9"/>
    </row>
    <row r="222" spans="1:6" x14ac:dyDescent="0.2">
      <c r="A222" s="9"/>
      <c r="B222" s="9"/>
      <c r="C222" s="9"/>
      <c r="D222" s="9"/>
      <c r="E222" s="9"/>
      <c r="F222" s="9"/>
    </row>
    <row r="223" spans="1:6" x14ac:dyDescent="0.2">
      <c r="A223" s="9"/>
      <c r="B223" s="9"/>
      <c r="C223" s="9"/>
      <c r="D223" s="9"/>
      <c r="E223" s="9"/>
      <c r="F223" s="9"/>
    </row>
    <row r="224" spans="1:6" x14ac:dyDescent="0.2">
      <c r="A224" s="9"/>
      <c r="B224" s="9"/>
      <c r="C224" s="9"/>
      <c r="D224" s="9"/>
      <c r="E224" s="9"/>
      <c r="F224" s="9"/>
    </row>
    <row r="225" spans="1:6" x14ac:dyDescent="0.2">
      <c r="A225" s="9"/>
      <c r="B225" s="9"/>
      <c r="C225" s="9"/>
      <c r="D225" s="9"/>
      <c r="E225" s="9"/>
      <c r="F225" s="9"/>
    </row>
    <row r="226" spans="1:6" x14ac:dyDescent="0.2">
      <c r="A226" s="9"/>
      <c r="B226" s="9"/>
      <c r="C226" s="9"/>
      <c r="D226" s="9"/>
      <c r="E226" s="9"/>
      <c r="F226" s="9"/>
    </row>
    <row r="227" spans="1:6" x14ac:dyDescent="0.2">
      <c r="A227" s="9"/>
      <c r="B227" s="9"/>
      <c r="C227" s="9"/>
      <c r="D227" s="9"/>
      <c r="E227" s="9"/>
      <c r="F227" s="9"/>
    </row>
    <row r="228" spans="1:6" x14ac:dyDescent="0.2">
      <c r="A228" s="9"/>
      <c r="B228" s="9"/>
      <c r="C228" s="9"/>
      <c r="D228" s="9"/>
      <c r="E228" s="9"/>
      <c r="F228" s="9"/>
    </row>
    <row r="229" spans="1:6" x14ac:dyDescent="0.2">
      <c r="A229" s="9"/>
      <c r="B229" s="9"/>
      <c r="C229" s="9"/>
      <c r="D229" s="9"/>
      <c r="E229" s="9"/>
      <c r="F229" s="9"/>
    </row>
    <row r="230" spans="1:6" x14ac:dyDescent="0.2">
      <c r="A230" s="9"/>
      <c r="B230" s="9"/>
      <c r="C230" s="9"/>
      <c r="D230" s="9"/>
      <c r="E230" s="9"/>
      <c r="F230" s="9"/>
    </row>
    <row r="231" spans="1:6" x14ac:dyDescent="0.2">
      <c r="A231" s="9"/>
      <c r="B231" s="9"/>
      <c r="C231" s="9"/>
      <c r="D231" s="9"/>
      <c r="E231" s="9"/>
      <c r="F231" s="9"/>
    </row>
    <row r="232" spans="1:6" x14ac:dyDescent="0.2">
      <c r="A232" s="9"/>
      <c r="B232" s="9"/>
      <c r="C232" s="9"/>
      <c r="D232" s="9"/>
      <c r="E232" s="9"/>
      <c r="F232" s="9"/>
    </row>
    <row r="233" spans="1:6" x14ac:dyDescent="0.2">
      <c r="A233" s="9"/>
      <c r="B233" s="9"/>
      <c r="C233" s="9"/>
      <c r="D233" s="9"/>
      <c r="E233" s="9"/>
      <c r="F233" s="9"/>
    </row>
    <row r="234" spans="1:6" x14ac:dyDescent="0.2">
      <c r="A234" s="9"/>
      <c r="B234" s="9"/>
      <c r="C234" s="9"/>
      <c r="D234" s="9"/>
      <c r="E234" s="9"/>
      <c r="F234" s="9"/>
    </row>
    <row r="235" spans="1:6" x14ac:dyDescent="0.2">
      <c r="A235" s="9"/>
      <c r="B235" s="9"/>
      <c r="C235" s="9"/>
      <c r="D235" s="9"/>
      <c r="E235" s="9"/>
      <c r="F235" s="9"/>
    </row>
    <row r="236" spans="1:6" x14ac:dyDescent="0.2">
      <c r="A236" s="9"/>
      <c r="B236" s="9"/>
      <c r="C236" s="9"/>
      <c r="D236" s="9"/>
      <c r="E236" s="9"/>
      <c r="F236" s="9"/>
    </row>
    <row r="237" spans="1:6" x14ac:dyDescent="0.2">
      <c r="A237" s="9"/>
      <c r="B237" s="9"/>
      <c r="C237" s="9"/>
      <c r="D237" s="9"/>
      <c r="E237" s="9"/>
      <c r="F237" s="9"/>
    </row>
    <row r="238" spans="1:6" x14ac:dyDescent="0.2">
      <c r="A238" s="9"/>
      <c r="B238" s="9"/>
      <c r="C238" s="9"/>
      <c r="D238" s="9"/>
      <c r="E238" s="9"/>
      <c r="F238" s="9"/>
    </row>
    <row r="239" spans="1:6" x14ac:dyDescent="0.2">
      <c r="A239" s="9"/>
      <c r="B239" s="9"/>
      <c r="C239" s="9"/>
      <c r="D239" s="9"/>
      <c r="E239" s="9"/>
      <c r="F239" s="9"/>
    </row>
    <row r="240" spans="1:6" x14ac:dyDescent="0.2">
      <c r="A240" s="9"/>
      <c r="B240" s="9"/>
      <c r="C240" s="9"/>
      <c r="D240" s="9"/>
      <c r="E240" s="9"/>
      <c r="F240" s="9"/>
    </row>
    <row r="241" spans="1:6" x14ac:dyDescent="0.2">
      <c r="A241" s="9"/>
      <c r="B241" s="9"/>
      <c r="C241" s="9"/>
      <c r="D241" s="9"/>
      <c r="E241" s="9"/>
      <c r="F241" s="9"/>
    </row>
    <row r="242" spans="1:6" x14ac:dyDescent="0.2">
      <c r="A242" s="9"/>
      <c r="B242" s="9"/>
      <c r="C242" s="9"/>
      <c r="D242" s="9"/>
      <c r="E242" s="9"/>
      <c r="F242" s="9"/>
    </row>
    <row r="243" spans="1:6" x14ac:dyDescent="0.2">
      <c r="A243" s="9"/>
      <c r="B243" s="9"/>
      <c r="C243" s="9"/>
      <c r="D243" s="9"/>
      <c r="E243" s="9"/>
      <c r="F243" s="9"/>
    </row>
    <row r="244" spans="1:6" x14ac:dyDescent="0.2">
      <c r="A244" s="9"/>
      <c r="B244" s="9"/>
      <c r="C244" s="9"/>
      <c r="D244" s="9"/>
      <c r="E244" s="9"/>
      <c r="F244" s="9"/>
    </row>
    <row r="245" spans="1:6" x14ac:dyDescent="0.2">
      <c r="A245" s="9"/>
      <c r="B245" s="9"/>
      <c r="C245" s="9"/>
      <c r="D245" s="9"/>
      <c r="E245" s="9"/>
      <c r="F245" s="9"/>
    </row>
    <row r="246" spans="1:6" x14ac:dyDescent="0.2">
      <c r="A246" s="9"/>
      <c r="B246" s="9"/>
      <c r="C246" s="9"/>
      <c r="D246" s="9"/>
      <c r="E246" s="9"/>
      <c r="F246" s="9"/>
    </row>
    <row r="247" spans="1:6" x14ac:dyDescent="0.2">
      <c r="A247" s="9"/>
      <c r="B247" s="9"/>
      <c r="C247" s="9"/>
      <c r="D247" s="9"/>
      <c r="E247" s="9"/>
      <c r="F247" s="9"/>
    </row>
    <row r="248" spans="1:6" x14ac:dyDescent="0.2">
      <c r="A248" s="9"/>
      <c r="B248" s="9"/>
      <c r="C248" s="9"/>
      <c r="D248" s="9"/>
      <c r="E248" s="9"/>
      <c r="F248" s="9"/>
    </row>
    <row r="249" spans="1:6" x14ac:dyDescent="0.2">
      <c r="A249" s="9"/>
      <c r="B249" s="9"/>
      <c r="C249" s="9"/>
      <c r="D249" s="9"/>
      <c r="E249" s="9"/>
      <c r="F249" s="9"/>
    </row>
    <row r="250" spans="1:6" x14ac:dyDescent="0.2">
      <c r="A250" s="9"/>
      <c r="B250" s="9"/>
      <c r="C250" s="9"/>
      <c r="D250" s="9"/>
      <c r="E250" s="9"/>
      <c r="F250" s="9"/>
    </row>
    <row r="251" spans="1:6" x14ac:dyDescent="0.2">
      <c r="A251" s="9"/>
      <c r="B251" s="9"/>
      <c r="C251" s="9"/>
      <c r="D251" s="9"/>
      <c r="E251" s="9"/>
      <c r="F251" s="9"/>
    </row>
    <row r="252" spans="1:6" x14ac:dyDescent="0.2">
      <c r="A252" s="9"/>
      <c r="B252" s="9"/>
      <c r="C252" s="9"/>
      <c r="D252" s="9"/>
      <c r="E252" s="9"/>
      <c r="F252" s="9"/>
    </row>
    <row r="253" spans="1:6" x14ac:dyDescent="0.2">
      <c r="A253" s="9"/>
      <c r="B253" s="9"/>
      <c r="C253" s="9"/>
      <c r="D253" s="9"/>
      <c r="E253" s="9"/>
      <c r="F253" s="9"/>
    </row>
    <row r="254" spans="1:6" x14ac:dyDescent="0.2">
      <c r="A254" s="9"/>
      <c r="B254" s="9"/>
      <c r="C254" s="9"/>
      <c r="D254" s="9"/>
      <c r="E254" s="9"/>
      <c r="F254" s="9"/>
    </row>
    <row r="255" spans="1:6" x14ac:dyDescent="0.2">
      <c r="A255" s="9"/>
      <c r="B255" s="9"/>
      <c r="C255" s="9"/>
      <c r="D255" s="9"/>
      <c r="E255" s="9"/>
      <c r="F255" s="9"/>
    </row>
    <row r="256" spans="1:6" x14ac:dyDescent="0.2">
      <c r="A256" s="9"/>
      <c r="B256" s="9"/>
      <c r="C256" s="9"/>
      <c r="D256" s="9"/>
      <c r="E256" s="9"/>
      <c r="F256" s="9"/>
    </row>
    <row r="257" spans="1:6" x14ac:dyDescent="0.2">
      <c r="A257" s="9"/>
      <c r="B257" s="9"/>
      <c r="C257" s="9"/>
      <c r="D257" s="9"/>
      <c r="E257" s="9"/>
      <c r="F257" s="9"/>
    </row>
    <row r="258" spans="1:6" x14ac:dyDescent="0.2">
      <c r="A258" s="9"/>
      <c r="B258" s="9"/>
      <c r="C258" s="9"/>
      <c r="D258" s="9"/>
      <c r="E258" s="9"/>
      <c r="F258" s="9"/>
    </row>
    <row r="259" spans="1:6" x14ac:dyDescent="0.2">
      <c r="A259" s="9"/>
      <c r="B259" s="9"/>
      <c r="C259" s="9"/>
      <c r="D259" s="9"/>
      <c r="E259" s="9"/>
      <c r="F259" s="9"/>
    </row>
    <row r="260" spans="1:6" x14ac:dyDescent="0.2">
      <c r="A260" s="9"/>
      <c r="B260" s="9"/>
      <c r="C260" s="9"/>
      <c r="D260" s="9"/>
      <c r="E260" s="9"/>
      <c r="F260" s="9"/>
    </row>
    <row r="261" spans="1:6" x14ac:dyDescent="0.2">
      <c r="A261" s="9"/>
      <c r="B261" s="9"/>
      <c r="C261" s="9"/>
      <c r="D261" s="9"/>
      <c r="E261" s="9"/>
      <c r="F261" s="9"/>
    </row>
    <row r="262" spans="1:6" x14ac:dyDescent="0.2">
      <c r="A262" s="9"/>
      <c r="B262" s="9"/>
      <c r="C262" s="9"/>
      <c r="D262" s="9"/>
      <c r="E262" s="9"/>
      <c r="F262" s="9"/>
    </row>
    <row r="263" spans="1:6" x14ac:dyDescent="0.2">
      <c r="A263" s="9"/>
      <c r="B263" s="9"/>
      <c r="C263" s="9"/>
      <c r="D263" s="9"/>
      <c r="E263" s="9"/>
      <c r="F263" s="9"/>
    </row>
    <row r="264" spans="1:6" x14ac:dyDescent="0.2">
      <c r="A264" s="9"/>
      <c r="B264" s="9"/>
      <c r="C264" s="9"/>
      <c r="D264" s="9"/>
      <c r="E264" s="9"/>
      <c r="F264" s="9"/>
    </row>
    <row r="265" spans="1:6" x14ac:dyDescent="0.2">
      <c r="A265" s="9"/>
      <c r="B265" s="9"/>
      <c r="C265" s="9"/>
      <c r="D265" s="9"/>
      <c r="E265" s="9"/>
      <c r="F265" s="9"/>
    </row>
    <row r="266" spans="1:6" x14ac:dyDescent="0.2">
      <c r="A266" s="9"/>
      <c r="B266" s="9"/>
      <c r="C266" s="9"/>
      <c r="D266" s="9"/>
      <c r="E266" s="9"/>
      <c r="F266" s="9"/>
    </row>
    <row r="267" spans="1:6" x14ac:dyDescent="0.2">
      <c r="A267" s="9"/>
      <c r="B267" s="9"/>
      <c r="C267" s="9"/>
      <c r="D267" s="9"/>
      <c r="E267" s="9"/>
      <c r="F267" s="9"/>
    </row>
    <row r="268" spans="1:6" x14ac:dyDescent="0.2">
      <c r="A268" s="9"/>
      <c r="B268" s="9"/>
      <c r="C268" s="9"/>
      <c r="D268" s="9"/>
      <c r="E268" s="9"/>
      <c r="F268" s="9"/>
    </row>
    <row r="269" spans="1:6" x14ac:dyDescent="0.2">
      <c r="A269" s="9"/>
      <c r="B269" s="9"/>
      <c r="C269" s="9"/>
      <c r="D269" s="9"/>
      <c r="E269" s="9"/>
      <c r="F269" s="9"/>
    </row>
    <row r="270" spans="1:6" x14ac:dyDescent="0.2">
      <c r="A270" s="9"/>
      <c r="B270" s="9"/>
      <c r="C270" s="9"/>
      <c r="D270" s="9"/>
      <c r="E270" s="9"/>
      <c r="F270" s="9"/>
    </row>
    <row r="271" spans="1:6" x14ac:dyDescent="0.2">
      <c r="A271" s="9"/>
      <c r="B271" s="9"/>
      <c r="C271" s="9"/>
      <c r="D271" s="9"/>
      <c r="E271" s="9"/>
      <c r="F271" s="9"/>
    </row>
    <row r="272" spans="1:6" x14ac:dyDescent="0.2">
      <c r="A272" s="9"/>
      <c r="B272" s="9"/>
      <c r="C272" s="9"/>
      <c r="D272" s="9"/>
      <c r="E272" s="9"/>
      <c r="F272" s="9"/>
    </row>
    <row r="273" spans="1:6" x14ac:dyDescent="0.2">
      <c r="A273" s="9"/>
      <c r="B273" s="9"/>
      <c r="C273" s="9"/>
      <c r="D273" s="9"/>
      <c r="E273" s="9"/>
      <c r="F273" s="9"/>
    </row>
    <row r="274" spans="1:6" x14ac:dyDescent="0.2">
      <c r="A274" s="9"/>
      <c r="B274" s="9"/>
      <c r="C274" s="9"/>
      <c r="D274" s="9"/>
      <c r="E274" s="9"/>
      <c r="F274" s="9"/>
    </row>
    <row r="275" spans="1:6" x14ac:dyDescent="0.2">
      <c r="A275" s="9"/>
      <c r="B275" s="9"/>
      <c r="C275" s="9"/>
      <c r="D275" s="9"/>
      <c r="E275" s="9"/>
      <c r="F275" s="9"/>
    </row>
    <row r="276" spans="1:6" x14ac:dyDescent="0.2">
      <c r="A276" s="9"/>
      <c r="B276" s="9"/>
      <c r="C276" s="9"/>
      <c r="D276" s="9"/>
      <c r="E276" s="9"/>
      <c r="F276" s="9"/>
    </row>
    <row r="277" spans="1:6" x14ac:dyDescent="0.2">
      <c r="A277" s="9"/>
      <c r="B277" s="9"/>
      <c r="C277" s="9"/>
      <c r="D277" s="9"/>
      <c r="E277" s="9"/>
      <c r="F277" s="9"/>
    </row>
    <row r="278" spans="1:6" x14ac:dyDescent="0.2">
      <c r="A278" s="9"/>
      <c r="B278" s="9"/>
      <c r="C278" s="9"/>
      <c r="D278" s="9"/>
      <c r="E278" s="9"/>
      <c r="F278" s="9"/>
    </row>
    <row r="279" spans="1:6" x14ac:dyDescent="0.2">
      <c r="A279" s="9"/>
      <c r="B279" s="9"/>
      <c r="C279" s="9"/>
      <c r="D279" s="9"/>
      <c r="E279" s="9"/>
      <c r="F279" s="9"/>
    </row>
    <row r="280" spans="1:6" x14ac:dyDescent="0.2">
      <c r="A280" s="9"/>
      <c r="B280" s="9"/>
      <c r="C280" s="9"/>
      <c r="D280" s="9"/>
      <c r="E280" s="9"/>
      <c r="F280" s="9"/>
    </row>
    <row r="281" spans="1:6" x14ac:dyDescent="0.2">
      <c r="A281" s="9"/>
      <c r="B281" s="9"/>
      <c r="C281" s="9"/>
      <c r="D281" s="9"/>
      <c r="E281" s="9"/>
      <c r="F281" s="9"/>
    </row>
    <row r="282" spans="1:6" x14ac:dyDescent="0.2">
      <c r="A282" s="9"/>
      <c r="B282" s="9"/>
      <c r="C282" s="9"/>
      <c r="D282" s="9"/>
      <c r="E282" s="9"/>
      <c r="F282" s="9"/>
    </row>
    <row r="283" spans="1:6" x14ac:dyDescent="0.2">
      <c r="A283" s="9"/>
      <c r="B283" s="9"/>
      <c r="C283" s="9"/>
      <c r="D283" s="9"/>
      <c r="E283" s="9"/>
      <c r="F283" s="9"/>
    </row>
    <row r="284" spans="1:6" x14ac:dyDescent="0.2">
      <c r="A284" s="9"/>
      <c r="B284" s="9"/>
      <c r="C284" s="9"/>
      <c r="D284" s="9"/>
      <c r="E284" s="9"/>
      <c r="F284" s="9"/>
    </row>
    <row r="285" spans="1:6" x14ac:dyDescent="0.2">
      <c r="A285" s="9"/>
      <c r="B285" s="9"/>
      <c r="C285" s="9"/>
      <c r="D285" s="9"/>
      <c r="E285" s="9"/>
      <c r="F285" s="9"/>
    </row>
    <row r="286" spans="1:6" x14ac:dyDescent="0.2">
      <c r="A286" s="9"/>
      <c r="B286" s="9"/>
      <c r="C286" s="9"/>
      <c r="D286" s="9"/>
      <c r="E286" s="9"/>
      <c r="F286" s="9"/>
    </row>
    <row r="287" spans="1:6" x14ac:dyDescent="0.2">
      <c r="A287" s="9"/>
      <c r="B287" s="9"/>
      <c r="C287" s="9"/>
      <c r="D287" s="9"/>
      <c r="E287" s="9"/>
      <c r="F287" s="9"/>
    </row>
    <row r="288" spans="1:6" x14ac:dyDescent="0.2">
      <c r="A288" s="9"/>
      <c r="B288" s="9"/>
      <c r="C288" s="9"/>
      <c r="D288" s="9"/>
      <c r="E288" s="9"/>
      <c r="F288" s="9"/>
    </row>
    <row r="289" spans="1:6" x14ac:dyDescent="0.2">
      <c r="A289" s="9"/>
      <c r="B289" s="9"/>
      <c r="C289" s="9"/>
      <c r="D289" s="9"/>
      <c r="E289" s="9"/>
      <c r="F289" s="9"/>
    </row>
    <row r="290" spans="1:6" x14ac:dyDescent="0.2">
      <c r="A290" s="9"/>
      <c r="B290" s="9"/>
      <c r="C290" s="9"/>
      <c r="D290" s="9"/>
      <c r="E290" s="9"/>
      <c r="F290" s="9"/>
    </row>
    <row r="291" spans="1:6" x14ac:dyDescent="0.2">
      <c r="A291" s="9"/>
      <c r="B291" s="9"/>
      <c r="C291" s="9"/>
      <c r="D291" s="9"/>
      <c r="E291" s="9"/>
      <c r="F291" s="9"/>
    </row>
    <row r="292" spans="1:6" x14ac:dyDescent="0.2">
      <c r="A292" s="9"/>
      <c r="B292" s="9"/>
      <c r="C292" s="9"/>
      <c r="D292" s="9"/>
      <c r="E292" s="9"/>
      <c r="F292" s="9"/>
    </row>
    <row r="293" spans="1:6" x14ac:dyDescent="0.2">
      <c r="A293" s="9"/>
      <c r="B293" s="9"/>
      <c r="C293" s="9"/>
      <c r="D293" s="9"/>
      <c r="E293" s="9"/>
      <c r="F293" s="9"/>
    </row>
    <row r="294" spans="1:6" x14ac:dyDescent="0.2">
      <c r="A294" s="9"/>
      <c r="B294" s="9"/>
      <c r="C294" s="9"/>
      <c r="D294" s="9"/>
      <c r="E294" s="9"/>
      <c r="F294" s="9"/>
    </row>
    <row r="295" spans="1:6" x14ac:dyDescent="0.2">
      <c r="A295" s="9"/>
      <c r="B295" s="9"/>
      <c r="C295" s="9"/>
      <c r="D295" s="9"/>
      <c r="E295" s="9"/>
      <c r="F295" s="9"/>
    </row>
    <row r="296" spans="1:6" x14ac:dyDescent="0.2">
      <c r="A296" s="9"/>
      <c r="B296" s="9"/>
      <c r="C296" s="9"/>
      <c r="D296" s="9"/>
      <c r="E296" s="9"/>
      <c r="F296" s="9"/>
    </row>
    <row r="297" spans="1:6" x14ac:dyDescent="0.2">
      <c r="A297" s="9"/>
      <c r="B297" s="9"/>
      <c r="C297" s="9"/>
      <c r="D297" s="9"/>
      <c r="E297" s="9"/>
      <c r="F297" s="9"/>
    </row>
    <row r="298" spans="1:6" x14ac:dyDescent="0.2">
      <c r="A298" s="9"/>
      <c r="B298" s="9"/>
      <c r="C298" s="9"/>
      <c r="D298" s="9"/>
      <c r="E298" s="9"/>
      <c r="F298" s="9"/>
    </row>
    <row r="299" spans="1:6" x14ac:dyDescent="0.2">
      <c r="A299" s="9"/>
      <c r="B299" s="9"/>
      <c r="C299" s="9"/>
      <c r="D299" s="9"/>
      <c r="E299" s="9"/>
      <c r="F299" s="9"/>
    </row>
    <row r="300" spans="1:6" x14ac:dyDescent="0.2">
      <c r="A300" s="9"/>
      <c r="D300" s="9"/>
      <c r="E300" s="9"/>
      <c r="F300" s="9"/>
    </row>
  </sheetData>
  <phoneticPr fontId="6" type="noConversion"/>
  <pageMargins left="0.5" right="0.32" top="0.26" bottom="0.4" header="0.24" footer="0.18"/>
  <pageSetup paperSize="9" scale="83" orientation="portrait" r:id="rId1"/>
  <headerFooter alignWithMargins="0">
    <oddFooter>&amp;L&amp;9&amp;Z&amp;F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
  <sheetViews>
    <sheetView workbookViewId="0"/>
  </sheetViews>
  <sheetFormatPr defaultRowHeig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3:Q27"/>
  <sheetViews>
    <sheetView topLeftCell="A2" zoomScaleNormal="100" workbookViewId="0">
      <selection activeCell="L32" sqref="L32"/>
    </sheetView>
  </sheetViews>
  <sheetFormatPr defaultRowHeight="12.75" x14ac:dyDescent="0.2"/>
  <cols>
    <col min="1" max="1" width="4.42578125" customWidth="1"/>
    <col min="5" max="5" width="7.85546875" customWidth="1"/>
    <col min="6" max="6" width="7.42578125" customWidth="1"/>
    <col min="10" max="10" width="4.5703125" customWidth="1"/>
    <col min="11" max="11" width="11.28515625" style="8" customWidth="1"/>
    <col min="12" max="12" width="10.28515625" customWidth="1"/>
    <col min="13" max="13" width="11.140625" customWidth="1"/>
    <col min="14" max="14" width="4.5703125" customWidth="1"/>
    <col min="15" max="15" width="11.140625" customWidth="1"/>
    <col min="16" max="16" width="11.5703125" customWidth="1"/>
  </cols>
  <sheetData>
    <row r="3" spans="2:17" ht="15.75" x14ac:dyDescent="0.25">
      <c r="B3" s="256" t="s">
        <v>190</v>
      </c>
      <c r="O3" s="244" t="s">
        <v>223</v>
      </c>
    </row>
    <row r="5" spans="2:17" ht="15" x14ac:dyDescent="0.25">
      <c r="B5" s="158" t="s">
        <v>189</v>
      </c>
      <c r="L5" s="244" t="s">
        <v>187</v>
      </c>
      <c r="O5" s="244" t="s">
        <v>195</v>
      </c>
    </row>
    <row r="6" spans="2:17" x14ac:dyDescent="0.2">
      <c r="L6" s="213" t="s">
        <v>188</v>
      </c>
      <c r="M6" s="214"/>
      <c r="O6" s="213" t="s">
        <v>196</v>
      </c>
      <c r="P6" s="214"/>
    </row>
    <row r="7" spans="2:17" ht="30" x14ac:dyDescent="0.2">
      <c r="B7" s="159" t="s">
        <v>133</v>
      </c>
      <c r="C7" s="159" t="s">
        <v>134</v>
      </c>
      <c r="D7" s="159" t="s">
        <v>135</v>
      </c>
      <c r="E7" s="159" t="s">
        <v>136</v>
      </c>
      <c r="F7" s="159" t="s">
        <v>137</v>
      </c>
      <c r="G7" s="159" t="s">
        <v>138</v>
      </c>
      <c r="H7" s="159" t="s">
        <v>139</v>
      </c>
      <c r="I7" s="159" t="s">
        <v>140</v>
      </c>
      <c r="J7" s="247"/>
      <c r="K7" s="215" t="s">
        <v>134</v>
      </c>
      <c r="L7" s="215" t="s">
        <v>138</v>
      </c>
      <c r="M7" s="215" t="s">
        <v>140</v>
      </c>
      <c r="O7" s="215" t="s">
        <v>138</v>
      </c>
      <c r="P7" s="215" t="s">
        <v>140</v>
      </c>
      <c r="Q7" s="215" t="s">
        <v>233</v>
      </c>
    </row>
    <row r="8" spans="2:17" ht="15" x14ac:dyDescent="0.25">
      <c r="B8" s="266">
        <v>0</v>
      </c>
      <c r="C8" s="267" t="s">
        <v>141</v>
      </c>
      <c r="D8" s="266">
        <v>66</v>
      </c>
      <c r="E8" s="266">
        <v>12</v>
      </c>
      <c r="F8" s="266">
        <v>14</v>
      </c>
      <c r="G8" s="268">
        <v>18375</v>
      </c>
      <c r="H8" s="269">
        <f t="shared" ref="H8:H19" si="0">AVERAGE(G8,I8)</f>
        <v>18516</v>
      </c>
      <c r="I8" s="268">
        <v>18657</v>
      </c>
      <c r="J8" s="268"/>
      <c r="K8" s="266" t="s">
        <v>141</v>
      </c>
      <c r="L8" s="270">
        <v>19914</v>
      </c>
      <c r="M8" s="270">
        <v>20007</v>
      </c>
      <c r="N8" s="185"/>
      <c r="O8" s="264">
        <v>20103</v>
      </c>
      <c r="P8" s="264">
        <v>21591</v>
      </c>
      <c r="Q8" s="348">
        <v>7.92</v>
      </c>
    </row>
    <row r="9" spans="2:17" ht="15" x14ac:dyDescent="0.25">
      <c r="B9" s="266">
        <v>98</v>
      </c>
      <c r="C9" s="267" t="s">
        <v>142</v>
      </c>
      <c r="D9" s="266">
        <v>76</v>
      </c>
      <c r="E9" s="266">
        <v>14</v>
      </c>
      <c r="F9" s="266">
        <v>16</v>
      </c>
      <c r="G9" s="268">
        <v>18657</v>
      </c>
      <c r="H9" s="269">
        <f t="shared" si="0"/>
        <v>18969</v>
      </c>
      <c r="I9" s="268">
        <v>19281</v>
      </c>
      <c r="J9" s="268"/>
      <c r="K9" s="266" t="s">
        <v>142</v>
      </c>
      <c r="L9" s="270">
        <v>20007</v>
      </c>
      <c r="M9" s="270">
        <v>20181</v>
      </c>
      <c r="N9" s="185"/>
      <c r="O9" s="264">
        <v>21210</v>
      </c>
      <c r="P9" s="264">
        <v>22377</v>
      </c>
      <c r="Q9" s="348">
        <v>8.4499999999999993</v>
      </c>
    </row>
    <row r="10" spans="2:17" ht="15.75" thickBot="1" x14ac:dyDescent="0.3">
      <c r="B10" s="271">
        <v>114</v>
      </c>
      <c r="C10" s="272" t="s">
        <v>143</v>
      </c>
      <c r="D10" s="271">
        <v>87</v>
      </c>
      <c r="E10" s="271">
        <v>15</v>
      </c>
      <c r="F10" s="271">
        <v>19</v>
      </c>
      <c r="G10" s="273">
        <v>18936</v>
      </c>
      <c r="H10" s="274">
        <f t="shared" si="0"/>
        <v>19767</v>
      </c>
      <c r="I10" s="273">
        <v>20598</v>
      </c>
      <c r="J10" s="273"/>
      <c r="K10" s="271" t="s">
        <v>143</v>
      </c>
      <c r="L10" s="275">
        <v>20136</v>
      </c>
      <c r="M10" s="275">
        <v>21198</v>
      </c>
      <c r="N10" s="276"/>
      <c r="O10" s="277">
        <v>21981</v>
      </c>
      <c r="P10" s="277">
        <v>23187</v>
      </c>
      <c r="Q10" s="349">
        <v>9.27</v>
      </c>
    </row>
    <row r="11" spans="2:17" ht="15" x14ac:dyDescent="0.25">
      <c r="B11" s="160">
        <v>135</v>
      </c>
      <c r="C11" s="161" t="s">
        <v>144</v>
      </c>
      <c r="D11" s="160">
        <v>100</v>
      </c>
      <c r="E11" s="160">
        <v>18</v>
      </c>
      <c r="F11" s="160">
        <v>21</v>
      </c>
      <c r="G11" s="162">
        <v>19917</v>
      </c>
      <c r="H11" s="163">
        <f t="shared" si="0"/>
        <v>20950.5</v>
      </c>
      <c r="I11" s="162">
        <v>21984</v>
      </c>
      <c r="J11" s="162"/>
      <c r="K11" s="160" t="s">
        <v>144</v>
      </c>
      <c r="L11" s="212">
        <v>20667</v>
      </c>
      <c r="M11" s="212">
        <v>22425</v>
      </c>
      <c r="O11" s="265">
        <v>22779</v>
      </c>
      <c r="P11" s="265">
        <v>24030</v>
      </c>
      <c r="Q11" s="349">
        <v>8.69</v>
      </c>
    </row>
    <row r="12" spans="2:17" ht="15" x14ac:dyDescent="0.25">
      <c r="B12" s="160">
        <v>161</v>
      </c>
      <c r="C12" s="161" t="s">
        <v>145</v>
      </c>
      <c r="D12" s="160">
        <v>115</v>
      </c>
      <c r="E12" s="160">
        <v>20</v>
      </c>
      <c r="F12" s="160">
        <v>24</v>
      </c>
      <c r="G12" s="162">
        <v>21276</v>
      </c>
      <c r="H12" s="163">
        <f t="shared" si="0"/>
        <v>22539</v>
      </c>
      <c r="I12" s="162">
        <v>23802</v>
      </c>
      <c r="J12" s="162"/>
      <c r="K12" s="160" t="s">
        <v>145</v>
      </c>
      <c r="L12" s="212">
        <f>G12*102/100</f>
        <v>21701.52</v>
      </c>
      <c r="M12" s="212">
        <v>24279</v>
      </c>
      <c r="O12" s="264">
        <v>23607</v>
      </c>
      <c r="P12" s="264">
        <v>25353</v>
      </c>
      <c r="Q12" s="349">
        <v>6.6</v>
      </c>
    </row>
    <row r="13" spans="2:17" ht="15" x14ac:dyDescent="0.25">
      <c r="B13" s="160">
        <v>192</v>
      </c>
      <c r="C13" s="161" t="s">
        <v>146</v>
      </c>
      <c r="D13" s="160">
        <v>132</v>
      </c>
      <c r="E13" s="160">
        <v>24</v>
      </c>
      <c r="F13" s="160">
        <v>28</v>
      </c>
      <c r="G13" s="162">
        <v>23802</v>
      </c>
      <c r="H13" s="163">
        <f t="shared" si="0"/>
        <v>25303.5</v>
      </c>
      <c r="I13" s="162">
        <v>26805</v>
      </c>
      <c r="J13" s="162"/>
      <c r="K13" s="160" t="s">
        <v>146</v>
      </c>
      <c r="L13" s="212">
        <v>24279</v>
      </c>
      <c r="M13" s="212">
        <v>27342</v>
      </c>
      <c r="O13" s="264">
        <v>25353</v>
      </c>
      <c r="P13" s="264">
        <v>28215</v>
      </c>
      <c r="Q13" s="349">
        <v>3.81</v>
      </c>
    </row>
    <row r="14" spans="2:17" ht="15" x14ac:dyDescent="0.25">
      <c r="B14" s="160">
        <v>228</v>
      </c>
      <c r="C14" s="161" t="s">
        <v>147</v>
      </c>
      <c r="D14" s="160">
        <v>152</v>
      </c>
      <c r="E14" s="160">
        <v>28</v>
      </c>
      <c r="F14" s="160">
        <v>32</v>
      </c>
      <c r="G14" s="162">
        <v>26805</v>
      </c>
      <c r="H14" s="163">
        <f t="shared" si="0"/>
        <v>28564.5</v>
      </c>
      <c r="I14" s="162">
        <v>30324</v>
      </c>
      <c r="J14" s="162"/>
      <c r="K14" s="160" t="s">
        <v>147</v>
      </c>
      <c r="L14" s="212">
        <v>27342</v>
      </c>
      <c r="M14" s="212">
        <v>30930</v>
      </c>
      <c r="O14" s="264">
        <v>28215</v>
      </c>
      <c r="P14" s="264">
        <v>31548</v>
      </c>
      <c r="Q14" s="349">
        <v>2.6</v>
      </c>
    </row>
    <row r="15" spans="2:17" ht="15" x14ac:dyDescent="0.25">
      <c r="B15" s="160">
        <v>269</v>
      </c>
      <c r="C15" s="161" t="s">
        <v>148</v>
      </c>
      <c r="D15" s="160">
        <v>175</v>
      </c>
      <c r="E15" s="160">
        <v>31</v>
      </c>
      <c r="F15" s="160">
        <v>35</v>
      </c>
      <c r="G15" s="162">
        <v>29517</v>
      </c>
      <c r="H15" s="163">
        <f t="shared" si="0"/>
        <v>31072.5</v>
      </c>
      <c r="I15" s="162">
        <v>32628</v>
      </c>
      <c r="J15" s="162"/>
      <c r="K15" s="160" t="s">
        <v>148</v>
      </c>
      <c r="L15" s="212">
        <v>30108</v>
      </c>
      <c r="M15" s="212">
        <v>33282</v>
      </c>
      <c r="O15" s="264">
        <v>30711</v>
      </c>
      <c r="P15" s="264">
        <v>33948</v>
      </c>
      <c r="Q15" s="349">
        <v>2</v>
      </c>
    </row>
    <row r="16" spans="2:17" ht="15" x14ac:dyDescent="0.25">
      <c r="B16" s="160">
        <v>314</v>
      </c>
      <c r="C16" s="161" t="s">
        <v>149</v>
      </c>
      <c r="D16" s="160">
        <v>200</v>
      </c>
      <c r="E16" s="160">
        <v>35</v>
      </c>
      <c r="F16" s="160">
        <v>39</v>
      </c>
      <c r="G16" s="162">
        <v>32628</v>
      </c>
      <c r="H16" s="163">
        <f t="shared" si="0"/>
        <v>34500</v>
      </c>
      <c r="I16" s="162">
        <v>36372</v>
      </c>
      <c r="J16" s="162"/>
      <c r="K16" s="160" t="s">
        <v>149</v>
      </c>
      <c r="L16" s="212">
        <v>33282</v>
      </c>
      <c r="M16" s="212">
        <v>37098</v>
      </c>
      <c r="O16" s="264">
        <v>33948</v>
      </c>
      <c r="P16" s="264">
        <v>37842</v>
      </c>
      <c r="Q16" s="349">
        <v>2</v>
      </c>
    </row>
    <row r="17" spans="2:17" ht="15" x14ac:dyDescent="0.25">
      <c r="B17" s="160">
        <v>371</v>
      </c>
      <c r="C17" s="161" t="s">
        <v>150</v>
      </c>
      <c r="D17" s="160">
        <v>230</v>
      </c>
      <c r="E17" s="160">
        <v>40</v>
      </c>
      <c r="F17" s="160">
        <v>45</v>
      </c>
      <c r="G17" s="162">
        <v>37293</v>
      </c>
      <c r="H17" s="163">
        <f t="shared" si="0"/>
        <v>39595.5</v>
      </c>
      <c r="I17" s="162">
        <v>41898</v>
      </c>
      <c r="J17" s="162"/>
      <c r="K17" s="160" t="s">
        <v>150</v>
      </c>
      <c r="L17" s="212">
        <v>38040</v>
      </c>
      <c r="M17" s="212">
        <v>42735</v>
      </c>
      <c r="O17" s="264">
        <v>38799</v>
      </c>
      <c r="P17" s="264">
        <v>43590</v>
      </c>
      <c r="Q17" s="349">
        <v>2</v>
      </c>
    </row>
    <row r="18" spans="2:17" ht="15" x14ac:dyDescent="0.25">
      <c r="B18" s="160">
        <v>439</v>
      </c>
      <c r="C18" s="161" t="s">
        <v>151</v>
      </c>
      <c r="D18" s="160">
        <v>264</v>
      </c>
      <c r="E18" s="160">
        <v>48</v>
      </c>
      <c r="F18" s="160">
        <v>53</v>
      </c>
      <c r="G18" s="162">
        <v>44751</v>
      </c>
      <c r="H18" s="163">
        <f t="shared" si="0"/>
        <v>47101.5</v>
      </c>
      <c r="I18" s="162">
        <v>49452</v>
      </c>
      <c r="J18" s="162"/>
      <c r="K18" s="160" t="s">
        <v>151</v>
      </c>
      <c r="L18" s="212">
        <v>45645</v>
      </c>
      <c r="M18" s="212">
        <v>50442</v>
      </c>
      <c r="O18" s="264">
        <v>46560</v>
      </c>
      <c r="P18" s="264">
        <v>51450</v>
      </c>
      <c r="Q18" s="349">
        <v>2</v>
      </c>
    </row>
    <row r="19" spans="2:17" ht="15" x14ac:dyDescent="0.25">
      <c r="B19" s="160">
        <v>519</v>
      </c>
      <c r="C19" s="161" t="s">
        <v>152</v>
      </c>
      <c r="D19" s="160">
        <v>304</v>
      </c>
      <c r="E19" s="160">
        <v>54</v>
      </c>
      <c r="F19" s="160">
        <v>60</v>
      </c>
      <c r="G19" s="162">
        <v>50445</v>
      </c>
      <c r="H19" s="163">
        <f t="shared" si="0"/>
        <v>53470.5</v>
      </c>
      <c r="I19" s="162">
        <v>56496</v>
      </c>
      <c r="J19" s="162"/>
      <c r="K19" s="160" t="s">
        <v>152</v>
      </c>
      <c r="L19" s="212">
        <v>51453</v>
      </c>
      <c r="M19" s="212">
        <v>57627</v>
      </c>
      <c r="O19" s="264">
        <v>52482</v>
      </c>
      <c r="P19" s="264">
        <v>58779</v>
      </c>
      <c r="Q19" s="349">
        <v>2</v>
      </c>
    </row>
    <row r="20" spans="2:17" s="134" customFormat="1" ht="15" x14ac:dyDescent="0.25">
      <c r="B20" s="284">
        <v>614</v>
      </c>
      <c r="C20" s="285" t="s">
        <v>153</v>
      </c>
      <c r="D20" s="284">
        <v>350</v>
      </c>
      <c r="E20" s="286"/>
      <c r="F20" s="287"/>
      <c r="G20" s="163">
        <v>58529.5</v>
      </c>
      <c r="H20" s="163">
        <f>AVERAGE(G20,I20)</f>
        <v>61781.195</v>
      </c>
      <c r="I20" s="163">
        <v>65032.89</v>
      </c>
      <c r="J20" s="163"/>
      <c r="K20" s="284" t="s">
        <v>153</v>
      </c>
      <c r="L20" s="288">
        <v>59109</v>
      </c>
      <c r="M20" s="288">
        <v>65677</v>
      </c>
      <c r="N20" s="289"/>
      <c r="O20" s="306">
        <v>60291</v>
      </c>
      <c r="P20" s="306">
        <v>66990</v>
      </c>
      <c r="Q20" s="350">
        <v>2</v>
      </c>
    </row>
    <row r="21" spans="2:17" ht="15" x14ac:dyDescent="0.25">
      <c r="B21" s="160">
        <v>735</v>
      </c>
      <c r="C21" s="164" t="s">
        <v>154</v>
      </c>
      <c r="D21" s="165">
        <v>400</v>
      </c>
      <c r="E21" s="165"/>
      <c r="F21" s="166"/>
      <c r="G21" s="167">
        <v>72226.11</v>
      </c>
      <c r="H21" s="167">
        <f t="shared" ref="H21:H26" si="1">AVERAGE(G21,I21)</f>
        <v>76238.84</v>
      </c>
      <c r="I21" s="167">
        <v>80251.570000000007</v>
      </c>
      <c r="J21" s="163"/>
      <c r="L21" s="212"/>
      <c r="M21" s="212"/>
    </row>
    <row r="22" spans="2:17" ht="15" x14ac:dyDescent="0.25">
      <c r="B22" s="160">
        <v>880</v>
      </c>
      <c r="C22" s="164" t="s">
        <v>155</v>
      </c>
      <c r="D22" s="165">
        <v>460</v>
      </c>
      <c r="E22" s="165"/>
      <c r="F22" s="166"/>
      <c r="G22" s="167">
        <v>85990.39</v>
      </c>
      <c r="H22" s="167">
        <f t="shared" si="1"/>
        <v>90767.69</v>
      </c>
      <c r="I22" s="167">
        <v>95544.99</v>
      </c>
      <c r="J22" s="163"/>
      <c r="L22" s="212"/>
      <c r="M22" s="212"/>
    </row>
    <row r="23" spans="2:17" ht="15" x14ac:dyDescent="0.25">
      <c r="B23" s="160">
        <v>1056</v>
      </c>
      <c r="C23" s="164" t="s">
        <v>156</v>
      </c>
      <c r="D23" s="165">
        <v>528</v>
      </c>
      <c r="E23" s="165"/>
      <c r="F23" s="166"/>
      <c r="G23" s="167">
        <v>104884.46</v>
      </c>
      <c r="H23" s="167">
        <f t="shared" si="1"/>
        <v>109934.46</v>
      </c>
      <c r="I23" s="167">
        <v>114984.46</v>
      </c>
      <c r="J23" s="163"/>
      <c r="L23" s="212"/>
      <c r="M23" s="212"/>
    </row>
    <row r="24" spans="2:17" ht="15" x14ac:dyDescent="0.25">
      <c r="B24" s="160">
        <v>1261</v>
      </c>
      <c r="C24" s="164" t="s">
        <v>157</v>
      </c>
      <c r="D24" s="165">
        <v>608</v>
      </c>
      <c r="E24" s="165"/>
      <c r="F24" s="166"/>
      <c r="G24" s="167">
        <v>126118.7</v>
      </c>
      <c r="H24" s="167">
        <f t="shared" si="1"/>
        <v>131168.70000000001</v>
      </c>
      <c r="I24" s="167">
        <v>136218.70000000001</v>
      </c>
      <c r="J24" s="163"/>
      <c r="L24" s="212"/>
      <c r="M24" s="212"/>
    </row>
    <row r="25" spans="2:17" ht="15" x14ac:dyDescent="0.25">
      <c r="B25" s="160">
        <v>1508</v>
      </c>
      <c r="C25" s="164" t="s">
        <v>158</v>
      </c>
      <c r="D25" s="165">
        <v>700</v>
      </c>
      <c r="E25" s="165"/>
      <c r="F25" s="166"/>
      <c r="G25" s="167">
        <v>149948.64000000001</v>
      </c>
      <c r="H25" s="167">
        <f t="shared" si="1"/>
        <v>154998.64000000001</v>
      </c>
      <c r="I25" s="167">
        <v>160048.64000000001</v>
      </c>
      <c r="J25" s="163"/>
      <c r="L25" s="212"/>
      <c r="M25" s="212"/>
    </row>
    <row r="26" spans="2:17" ht="15" x14ac:dyDescent="0.25">
      <c r="B26" s="160">
        <v>1801</v>
      </c>
      <c r="C26" s="164" t="s">
        <v>159</v>
      </c>
      <c r="D26" s="165">
        <v>800</v>
      </c>
      <c r="E26" s="165"/>
      <c r="F26" s="166"/>
      <c r="G26" s="167">
        <v>179389.13</v>
      </c>
      <c r="H26" s="167">
        <f t="shared" si="1"/>
        <v>184439.13</v>
      </c>
      <c r="I26" s="167">
        <v>189489.13</v>
      </c>
      <c r="J26" s="163"/>
      <c r="L26" s="212"/>
      <c r="M26" s="212"/>
    </row>
    <row r="27" spans="2:17" x14ac:dyDescent="0.2">
      <c r="E27" s="203"/>
      <c r="F27" s="203"/>
    </row>
  </sheetData>
  <pageMargins left="0.70866141732283472" right="0.70866141732283472" top="0.74803149606299213" bottom="0.74803149606299213" header="0.31496062992125984" footer="0.31496062992125984"/>
  <pageSetup paperSize="9" scale="84" orientation="landscape" r:id="rId1"/>
  <headerFooter>
    <oddFooter>&amp;Z&amp;F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4"/>
  <sheetViews>
    <sheetView workbookViewId="0">
      <selection activeCell="B12" sqref="B12:P12"/>
    </sheetView>
  </sheetViews>
  <sheetFormatPr defaultRowHeight="12.75" x14ac:dyDescent="0.2"/>
  <sheetData>
    <row r="2" spans="2:16" ht="15.75" x14ac:dyDescent="0.2">
      <c r="B2" s="351" t="s">
        <v>234</v>
      </c>
    </row>
    <row r="3" spans="2:16" ht="71.25" customHeight="1" x14ac:dyDescent="0.2">
      <c r="B3" s="354" t="s">
        <v>243</v>
      </c>
      <c r="C3" s="354"/>
      <c r="D3" s="354"/>
      <c r="E3" s="354"/>
      <c r="F3" s="354"/>
      <c r="G3" s="354"/>
      <c r="H3" s="354"/>
      <c r="I3" s="354"/>
      <c r="J3" s="354"/>
      <c r="K3" s="354"/>
      <c r="L3" s="354"/>
      <c r="M3" s="354"/>
      <c r="N3" s="354"/>
      <c r="O3" s="354"/>
      <c r="P3" s="354"/>
    </row>
    <row r="4" spans="2:16" ht="46.5" customHeight="1" x14ac:dyDescent="0.2">
      <c r="B4" s="354" t="s">
        <v>235</v>
      </c>
      <c r="C4" s="354"/>
      <c r="D4" s="354"/>
      <c r="E4" s="354"/>
      <c r="F4" s="354"/>
      <c r="G4" s="354"/>
      <c r="H4" s="354"/>
      <c r="I4" s="354"/>
      <c r="J4" s="354"/>
      <c r="K4" s="354"/>
      <c r="L4" s="354"/>
      <c r="M4" s="354"/>
      <c r="N4" s="354"/>
      <c r="O4" s="354"/>
      <c r="P4" s="354"/>
    </row>
    <row r="5" spans="2:16" ht="66" customHeight="1" x14ac:dyDescent="0.2">
      <c r="B5" s="354" t="s">
        <v>236</v>
      </c>
      <c r="C5" s="354"/>
      <c r="D5" s="354"/>
      <c r="E5" s="354"/>
      <c r="F5" s="354"/>
      <c r="G5" s="354"/>
      <c r="H5" s="354"/>
      <c r="I5" s="354"/>
      <c r="J5" s="354"/>
      <c r="K5" s="354"/>
      <c r="L5" s="354"/>
      <c r="M5" s="354"/>
      <c r="N5" s="354"/>
      <c r="O5" s="354"/>
      <c r="P5" s="354"/>
    </row>
    <row r="6" spans="2:16" ht="15" x14ac:dyDescent="0.2">
      <c r="B6" s="355"/>
      <c r="C6" s="355"/>
      <c r="D6" s="355"/>
      <c r="E6" s="355"/>
      <c r="F6" s="355"/>
      <c r="G6" s="355"/>
      <c r="H6" s="355"/>
      <c r="I6" s="355"/>
      <c r="J6" s="355"/>
      <c r="K6" s="355"/>
      <c r="L6" s="355"/>
      <c r="M6" s="355"/>
      <c r="N6" s="355"/>
      <c r="O6" s="355"/>
      <c r="P6" s="355"/>
    </row>
    <row r="7" spans="2:16" ht="15" x14ac:dyDescent="0.2">
      <c r="B7" s="352" t="s">
        <v>237</v>
      </c>
    </row>
    <row r="8" spans="2:16" ht="62.25" customHeight="1" x14ac:dyDescent="0.2">
      <c r="B8" s="354" t="s">
        <v>238</v>
      </c>
      <c r="C8" s="354"/>
      <c r="D8" s="354"/>
      <c r="E8" s="354"/>
      <c r="F8" s="354"/>
      <c r="G8" s="354"/>
      <c r="H8" s="354"/>
      <c r="I8" s="354"/>
      <c r="J8" s="354"/>
      <c r="K8" s="354"/>
      <c r="L8" s="354"/>
      <c r="M8" s="354"/>
      <c r="N8" s="354"/>
      <c r="O8" s="354"/>
      <c r="P8" s="354"/>
    </row>
    <row r="9" spans="2:16" ht="60.75" customHeight="1" x14ac:dyDescent="0.2">
      <c r="B9" s="354" t="s">
        <v>239</v>
      </c>
      <c r="C9" s="354"/>
      <c r="D9" s="354"/>
      <c r="E9" s="354"/>
      <c r="F9" s="354"/>
      <c r="G9" s="354"/>
      <c r="H9" s="354"/>
      <c r="I9" s="354"/>
      <c r="J9" s="354"/>
      <c r="K9" s="354"/>
      <c r="L9" s="354"/>
      <c r="M9" s="354"/>
      <c r="N9" s="354"/>
      <c r="O9" s="354"/>
      <c r="P9" s="354"/>
    </row>
    <row r="10" spans="2:16" ht="16.5" customHeight="1" x14ac:dyDescent="0.2">
      <c r="B10" s="353"/>
      <c r="C10" s="353"/>
      <c r="D10" s="353"/>
      <c r="E10" s="353"/>
      <c r="F10" s="353"/>
      <c r="G10" s="353"/>
      <c r="H10" s="353"/>
      <c r="I10" s="353"/>
      <c r="J10" s="353"/>
      <c r="K10" s="353"/>
      <c r="L10" s="353"/>
      <c r="M10" s="353"/>
      <c r="N10" s="353"/>
      <c r="O10" s="353"/>
      <c r="P10" s="353"/>
    </row>
    <row r="11" spans="2:16" ht="15" x14ac:dyDescent="0.2">
      <c r="B11" s="352" t="s">
        <v>240</v>
      </c>
    </row>
    <row r="12" spans="2:16" ht="45" customHeight="1" x14ac:dyDescent="0.2">
      <c r="B12" s="354" t="s">
        <v>241</v>
      </c>
      <c r="C12" s="354"/>
      <c r="D12" s="354"/>
      <c r="E12" s="354"/>
      <c r="F12" s="354"/>
      <c r="G12" s="354"/>
      <c r="H12" s="354"/>
      <c r="I12" s="354"/>
      <c r="J12" s="354"/>
      <c r="K12" s="354"/>
      <c r="L12" s="354"/>
      <c r="M12" s="354"/>
      <c r="N12" s="354"/>
      <c r="O12" s="354"/>
      <c r="P12" s="354"/>
    </row>
    <row r="13" spans="2:16" ht="17.25" customHeight="1" x14ac:dyDescent="0.2">
      <c r="B13" s="353"/>
      <c r="C13" s="353"/>
      <c r="D13" s="353"/>
      <c r="E13" s="353"/>
      <c r="F13" s="353"/>
      <c r="G13" s="353"/>
      <c r="H13" s="353"/>
      <c r="I13" s="353"/>
      <c r="J13" s="353"/>
      <c r="K13" s="353"/>
      <c r="L13" s="353"/>
      <c r="M13" s="353"/>
      <c r="N13" s="353"/>
      <c r="O13" s="353"/>
      <c r="P13" s="353"/>
    </row>
    <row r="14" spans="2:16" ht="30.75" customHeight="1" x14ac:dyDescent="0.2">
      <c r="B14" s="354" t="s">
        <v>242</v>
      </c>
      <c r="C14" s="354"/>
      <c r="D14" s="354"/>
      <c r="E14" s="354"/>
      <c r="F14" s="354"/>
      <c r="G14" s="354"/>
      <c r="H14" s="354"/>
      <c r="I14" s="354"/>
      <c r="J14" s="354"/>
      <c r="K14" s="354"/>
      <c r="L14" s="354"/>
      <c r="M14" s="354"/>
      <c r="N14" s="354"/>
      <c r="O14" s="354"/>
      <c r="P14" s="354"/>
    </row>
  </sheetData>
  <mergeCells count="10">
    <mergeCell ref="B12:P12"/>
    <mergeCell ref="B14:P14"/>
    <mergeCell ref="B10:P10"/>
    <mergeCell ref="B13:P13"/>
    <mergeCell ref="B3:P3"/>
    <mergeCell ref="B4:P4"/>
    <mergeCell ref="B5:P5"/>
    <mergeCell ref="B6:P6"/>
    <mergeCell ref="B8:P8"/>
    <mergeCell ref="B9:P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132"/>
  <sheetViews>
    <sheetView tabSelected="1" zoomScaleNormal="100" workbookViewId="0">
      <selection activeCell="Q29" sqref="Q29"/>
    </sheetView>
  </sheetViews>
  <sheetFormatPr defaultRowHeight="12.75" x14ac:dyDescent="0.2"/>
  <cols>
    <col min="3" max="3" width="12.42578125" bestFit="1" customWidth="1"/>
    <col min="4" max="4" width="12.42578125" customWidth="1"/>
    <col min="5" max="5" width="12.140625" customWidth="1"/>
    <col min="6" max="6" width="10.28515625" style="252" customWidth="1"/>
    <col min="7" max="7" width="9.28515625" style="230" customWidth="1"/>
    <col min="8" max="8" width="3.5703125" customWidth="1"/>
    <col min="9" max="9" width="11.42578125" style="8" customWidth="1"/>
    <col min="10" max="10" width="12.140625" style="8" customWidth="1"/>
    <col min="11" max="12" width="9.85546875" customWidth="1"/>
    <col min="13" max="13" width="4.28515625" customWidth="1"/>
    <col min="14" max="14" width="10.28515625" style="8" customWidth="1"/>
    <col min="15" max="15" width="10.7109375" customWidth="1"/>
  </cols>
  <sheetData>
    <row r="1" spans="1:15" s="134" customFormat="1" ht="18.75" thickBot="1" x14ac:dyDescent="0.3">
      <c r="A1" s="331" t="s">
        <v>173</v>
      </c>
      <c r="B1" s="331"/>
      <c r="C1" s="331"/>
      <c r="D1" s="331"/>
      <c r="E1" s="331"/>
      <c r="F1" s="331"/>
      <c r="G1" s="228"/>
      <c r="H1" s="207"/>
      <c r="I1" s="239" t="s">
        <v>180</v>
      </c>
      <c r="J1" s="240"/>
      <c r="N1" s="239" t="s">
        <v>180</v>
      </c>
    </row>
    <row r="2" spans="1:15" ht="13.5" thickBot="1" x14ac:dyDescent="0.25">
      <c r="A2" s="121"/>
      <c r="B2" s="174"/>
      <c r="C2" s="174"/>
      <c r="D2" s="174"/>
      <c r="E2" s="174"/>
      <c r="F2" s="249"/>
      <c r="G2" s="229"/>
      <c r="H2" s="174"/>
      <c r="I2" s="234" t="s">
        <v>183</v>
      </c>
      <c r="J2" s="248" t="s">
        <v>185</v>
      </c>
      <c r="K2" s="259" t="s">
        <v>193</v>
      </c>
      <c r="L2" s="259" t="s">
        <v>193</v>
      </c>
      <c r="N2" s="262">
        <v>2019</v>
      </c>
      <c r="O2" s="263">
        <v>2019</v>
      </c>
    </row>
    <row r="3" spans="1:15" ht="12.75" customHeight="1" x14ac:dyDescent="0.2">
      <c r="B3" s="122" t="s">
        <v>116</v>
      </c>
      <c r="C3" s="122" t="s">
        <v>117</v>
      </c>
      <c r="D3" s="122" t="s">
        <v>118</v>
      </c>
      <c r="E3" s="226" t="s">
        <v>172</v>
      </c>
      <c r="F3" s="232" t="s">
        <v>175</v>
      </c>
      <c r="G3" s="232" t="s">
        <v>175</v>
      </c>
      <c r="H3" s="174"/>
      <c r="I3" s="235" t="s">
        <v>179</v>
      </c>
      <c r="J3" s="236" t="s">
        <v>182</v>
      </c>
      <c r="K3" s="260" t="s">
        <v>194</v>
      </c>
      <c r="L3" s="260" t="s">
        <v>194</v>
      </c>
      <c r="N3" s="235" t="s">
        <v>178</v>
      </c>
      <c r="O3" s="236" t="s">
        <v>183</v>
      </c>
    </row>
    <row r="4" spans="1:15" ht="13.5" thickBot="1" x14ac:dyDescent="0.25">
      <c r="B4" s="219" t="s">
        <v>119</v>
      </c>
      <c r="C4" s="123" t="s">
        <v>120</v>
      </c>
      <c r="D4" s="124">
        <v>42826</v>
      </c>
      <c r="E4" s="227">
        <v>43191</v>
      </c>
      <c r="F4" s="232" t="s">
        <v>176</v>
      </c>
      <c r="G4" s="232" t="s">
        <v>177</v>
      </c>
      <c r="H4" s="174"/>
      <c r="I4" s="237" t="s">
        <v>184</v>
      </c>
      <c r="J4" s="238" t="s">
        <v>181</v>
      </c>
      <c r="K4" s="261">
        <v>43191</v>
      </c>
      <c r="L4" s="261">
        <v>42826</v>
      </c>
      <c r="N4" s="237" t="s">
        <v>184</v>
      </c>
      <c r="O4" s="238" t="s">
        <v>186</v>
      </c>
    </row>
    <row r="5" spans="1:15" x14ac:dyDescent="0.2">
      <c r="B5" s="328" t="s">
        <v>132</v>
      </c>
      <c r="C5" s="125">
        <v>6</v>
      </c>
      <c r="D5" s="125">
        <v>17961</v>
      </c>
      <c r="E5" s="125">
        <v>19611</v>
      </c>
      <c r="F5" s="250">
        <f>E5-D5</f>
        <v>1650</v>
      </c>
      <c r="G5" s="233">
        <f>F5/D5%</f>
        <v>9.1865709036245189</v>
      </c>
      <c r="H5" s="154"/>
      <c r="I5" s="8">
        <v>1</v>
      </c>
      <c r="J5" s="241">
        <v>20103</v>
      </c>
      <c r="K5" s="258">
        <f t="shared" ref="K5:K13" si="0">(J5/E5%)-100</f>
        <v>2.5087960838304895</v>
      </c>
      <c r="L5" s="258">
        <f t="shared" ref="L5:L13" si="1">(J5/D5%)-100</f>
        <v>11.925839318523458</v>
      </c>
      <c r="N5" s="8">
        <v>1</v>
      </c>
      <c r="O5" s="212">
        <v>20103</v>
      </c>
    </row>
    <row r="6" spans="1:15" x14ac:dyDescent="0.2">
      <c r="B6" s="328"/>
      <c r="C6" s="125">
        <v>7</v>
      </c>
      <c r="D6" s="125">
        <v>17985</v>
      </c>
      <c r="E6" s="125">
        <v>19635</v>
      </c>
      <c r="F6" s="250">
        <f t="shared" ref="F6:F69" si="2">E6-D6</f>
        <v>1650</v>
      </c>
      <c r="G6" s="233">
        <f t="shared" ref="G6:G33" si="3">F6/D6%</f>
        <v>9.1743119266055047</v>
      </c>
      <c r="H6" s="154"/>
      <c r="I6" s="8">
        <v>1</v>
      </c>
      <c r="J6" s="241">
        <v>20103</v>
      </c>
      <c r="K6" s="258">
        <f t="shared" si="0"/>
        <v>2.3834988540870938</v>
      </c>
      <c r="L6" s="258">
        <f t="shared" si="1"/>
        <v>11.776480400333611</v>
      </c>
      <c r="N6" s="8">
        <v>2</v>
      </c>
      <c r="O6" s="212">
        <v>20466</v>
      </c>
    </row>
    <row r="7" spans="1:15" x14ac:dyDescent="0.2">
      <c r="B7" s="328"/>
      <c r="C7" s="125">
        <v>8</v>
      </c>
      <c r="D7" s="125">
        <v>18051</v>
      </c>
      <c r="E7" s="125">
        <v>19701</v>
      </c>
      <c r="F7" s="250">
        <f t="shared" si="2"/>
        <v>1650</v>
      </c>
      <c r="G7" s="233">
        <f t="shared" si="3"/>
        <v>9.1407678244972583</v>
      </c>
      <c r="H7" s="154"/>
      <c r="I7" s="8">
        <v>2</v>
      </c>
      <c r="J7" s="241">
        <v>20466</v>
      </c>
      <c r="K7" s="258">
        <f t="shared" si="0"/>
        <v>3.8830516217450963</v>
      </c>
      <c r="L7" s="258">
        <f t="shared" si="1"/>
        <v>13.378760179491451</v>
      </c>
      <c r="N7" s="8">
        <v>3</v>
      </c>
      <c r="O7" s="212">
        <v>20835</v>
      </c>
    </row>
    <row r="8" spans="1:15" x14ac:dyDescent="0.2">
      <c r="B8" s="328"/>
      <c r="C8" s="125">
        <v>9</v>
      </c>
      <c r="D8" s="125">
        <v>18105</v>
      </c>
      <c r="E8" s="125">
        <v>19755</v>
      </c>
      <c r="F8" s="250">
        <f t="shared" si="2"/>
        <v>1650</v>
      </c>
      <c r="G8" s="233">
        <f t="shared" si="3"/>
        <v>9.113504556752277</v>
      </c>
      <c r="H8" s="154"/>
      <c r="I8" s="8">
        <v>2</v>
      </c>
      <c r="J8" s="241">
        <v>20466</v>
      </c>
      <c r="K8" s="258">
        <f t="shared" si="0"/>
        <v>3.5990888382687842</v>
      </c>
      <c r="L8" s="258">
        <f t="shared" si="1"/>
        <v>13.040596520298251</v>
      </c>
      <c r="N8" s="8">
        <v>4</v>
      </c>
      <c r="O8" s="212">
        <v>21210</v>
      </c>
    </row>
    <row r="9" spans="1:15" x14ac:dyDescent="0.2">
      <c r="B9" s="328"/>
      <c r="C9" s="125">
        <v>10</v>
      </c>
      <c r="D9" s="125">
        <v>18330</v>
      </c>
      <c r="E9" s="125">
        <v>19881</v>
      </c>
      <c r="F9" s="250">
        <f t="shared" si="2"/>
        <v>1551</v>
      </c>
      <c r="G9" s="233">
        <f t="shared" si="3"/>
        <v>8.4615384615384617</v>
      </c>
      <c r="H9" s="154"/>
      <c r="I9" s="240">
        <v>3</v>
      </c>
      <c r="J9" s="241">
        <v>20835</v>
      </c>
      <c r="K9" s="258">
        <f t="shared" si="0"/>
        <v>4.7985513807152529</v>
      </c>
      <c r="L9" s="258">
        <f t="shared" si="1"/>
        <v>13.666121112929616</v>
      </c>
      <c r="N9" s="8">
        <v>5</v>
      </c>
      <c r="O9" s="212">
        <v>21591</v>
      </c>
    </row>
    <row r="10" spans="1:15" x14ac:dyDescent="0.2">
      <c r="B10" s="328"/>
      <c r="C10" s="125">
        <v>11</v>
      </c>
      <c r="D10" s="125">
        <v>18357</v>
      </c>
      <c r="E10" s="125">
        <v>19896</v>
      </c>
      <c r="F10" s="250">
        <f t="shared" si="2"/>
        <v>1539</v>
      </c>
      <c r="G10" s="233">
        <f t="shared" si="3"/>
        <v>8.3837228305278639</v>
      </c>
      <c r="H10" s="154"/>
      <c r="I10" s="8">
        <v>3</v>
      </c>
      <c r="J10" s="241">
        <v>20835</v>
      </c>
      <c r="K10" s="258">
        <f t="shared" si="0"/>
        <v>4.7195416164053086</v>
      </c>
      <c r="L10" s="258">
        <f t="shared" si="1"/>
        <v>13.498937734924013</v>
      </c>
      <c r="N10" s="8">
        <v>6</v>
      </c>
      <c r="O10" s="212">
        <v>21981</v>
      </c>
    </row>
    <row r="11" spans="1:15" x14ac:dyDescent="0.2">
      <c r="B11" s="328"/>
      <c r="C11" s="125">
        <v>12</v>
      </c>
      <c r="D11" s="125">
        <v>18375</v>
      </c>
      <c r="E11" s="125">
        <v>19914</v>
      </c>
      <c r="F11" s="250">
        <f t="shared" si="2"/>
        <v>1539</v>
      </c>
      <c r="G11" s="233">
        <f t="shared" si="3"/>
        <v>8.3755102040816318</v>
      </c>
      <c r="H11" s="154"/>
      <c r="I11" s="8">
        <v>4</v>
      </c>
      <c r="J11" s="241">
        <v>21210</v>
      </c>
      <c r="K11" s="258">
        <f t="shared" si="0"/>
        <v>6.5079843326303148</v>
      </c>
      <c r="L11" s="258">
        <f t="shared" si="1"/>
        <v>15.428571428571431</v>
      </c>
      <c r="N11" s="8">
        <v>7</v>
      </c>
      <c r="O11" s="212">
        <v>22377</v>
      </c>
    </row>
    <row r="12" spans="1:15" x14ac:dyDescent="0.2">
      <c r="B12" s="328"/>
      <c r="C12" s="125">
        <v>13</v>
      </c>
      <c r="D12" s="125">
        <v>18396</v>
      </c>
      <c r="E12" s="125">
        <v>19935</v>
      </c>
      <c r="F12" s="250">
        <f t="shared" si="2"/>
        <v>1539</v>
      </c>
      <c r="G12" s="233">
        <f t="shared" si="3"/>
        <v>8.3659491193737772</v>
      </c>
      <c r="H12" s="154"/>
      <c r="I12" s="8">
        <v>4</v>
      </c>
      <c r="J12" s="241">
        <v>21210</v>
      </c>
      <c r="K12" s="258">
        <f t="shared" si="0"/>
        <v>6.3957863054928481</v>
      </c>
      <c r="L12" s="258">
        <f t="shared" si="1"/>
        <v>15.296803652968038</v>
      </c>
      <c r="N12" s="8">
        <v>8</v>
      </c>
      <c r="O12" s="212">
        <v>22779</v>
      </c>
    </row>
    <row r="13" spans="1:15" x14ac:dyDescent="0.2">
      <c r="B13" s="328"/>
      <c r="C13" s="125">
        <v>14</v>
      </c>
      <c r="D13" s="125">
        <v>18657</v>
      </c>
      <c r="E13" s="125">
        <v>20007</v>
      </c>
      <c r="F13" s="250">
        <f t="shared" si="2"/>
        <v>1350</v>
      </c>
      <c r="G13" s="233">
        <f t="shared" si="3"/>
        <v>7.2358900144717806</v>
      </c>
      <c r="H13" s="154"/>
      <c r="I13" s="8">
        <v>5</v>
      </c>
      <c r="J13" s="241">
        <v>21591</v>
      </c>
      <c r="K13" s="258">
        <f t="shared" si="0"/>
        <v>7.9172289698605596</v>
      </c>
      <c r="L13" s="258">
        <f t="shared" si="1"/>
        <v>15.726000964785342</v>
      </c>
      <c r="N13" s="8">
        <v>9</v>
      </c>
      <c r="O13" s="212">
        <v>23187</v>
      </c>
    </row>
    <row r="14" spans="1:15" x14ac:dyDescent="0.2">
      <c r="B14" s="328"/>
      <c r="C14" s="125">
        <v>15</v>
      </c>
      <c r="D14" s="125">
        <v>18936</v>
      </c>
      <c r="E14" s="125">
        <v>20136</v>
      </c>
      <c r="F14" s="250">
        <f t="shared" si="2"/>
        <v>1200</v>
      </c>
      <c r="G14" s="233">
        <f t="shared" si="3"/>
        <v>6.337135614702154</v>
      </c>
      <c r="H14" s="154"/>
      <c r="I14" s="8">
        <v>5</v>
      </c>
      <c r="J14" s="241">
        <v>21591</v>
      </c>
      <c r="K14" s="258">
        <f>(J14/E14%)-100</f>
        <v>7.2258641239570807</v>
      </c>
      <c r="L14" s="258">
        <f>(J14/D14%)-100</f>
        <v>14.020912547528511</v>
      </c>
      <c r="M14" s="78"/>
      <c r="N14" s="8">
        <v>10</v>
      </c>
      <c r="O14" s="212">
        <v>23607</v>
      </c>
    </row>
    <row r="15" spans="1:15" x14ac:dyDescent="0.2">
      <c r="B15" s="328"/>
      <c r="C15" s="125">
        <v>16</v>
      </c>
      <c r="D15" s="125">
        <v>19281</v>
      </c>
      <c r="E15" s="125">
        <v>20181</v>
      </c>
      <c r="F15" s="250">
        <f t="shared" si="2"/>
        <v>900</v>
      </c>
      <c r="G15" s="233">
        <f t="shared" si="3"/>
        <v>4.6678076863233233</v>
      </c>
      <c r="H15" s="154"/>
      <c r="I15" s="8">
        <v>6</v>
      </c>
      <c r="J15" s="241">
        <v>21981</v>
      </c>
      <c r="K15" s="258">
        <f t="shared" ref="K15:K20" si="4">(J15/E15%)-100</f>
        <v>8.9192805113720794</v>
      </c>
      <c r="L15" s="258">
        <f t="shared" ref="L15:L33" si="5">(J15/D15%)-100</f>
        <v>14.003423058969972</v>
      </c>
      <c r="N15" s="8">
        <v>11</v>
      </c>
      <c r="O15" s="212">
        <v>24030</v>
      </c>
    </row>
    <row r="16" spans="1:15" x14ac:dyDescent="0.2">
      <c r="B16" s="328"/>
      <c r="C16" s="125">
        <v>17</v>
      </c>
      <c r="D16" s="125">
        <v>19623</v>
      </c>
      <c r="E16" s="125">
        <v>20472</v>
      </c>
      <c r="F16" s="250">
        <f t="shared" si="2"/>
        <v>849</v>
      </c>
      <c r="G16" s="233">
        <f t="shared" si="3"/>
        <v>4.326555572542425</v>
      </c>
      <c r="H16" s="154"/>
      <c r="I16" s="8">
        <v>6</v>
      </c>
      <c r="J16" s="241">
        <v>21981</v>
      </c>
      <c r="K16" s="258">
        <f t="shared" si="4"/>
        <v>7.3710433763188803</v>
      </c>
      <c r="L16" s="258">
        <f t="shared" si="5"/>
        <v>12.016511236813955</v>
      </c>
      <c r="N16" s="8">
        <v>12</v>
      </c>
      <c r="O16" s="212">
        <v>24462</v>
      </c>
    </row>
    <row r="17" spans="2:16" x14ac:dyDescent="0.2">
      <c r="B17" s="328"/>
      <c r="C17" s="125">
        <v>18</v>
      </c>
      <c r="D17" s="125">
        <v>19917</v>
      </c>
      <c r="E17" s="125">
        <v>20667</v>
      </c>
      <c r="F17" s="250">
        <f t="shared" si="2"/>
        <v>750</v>
      </c>
      <c r="G17" s="233">
        <f t="shared" si="3"/>
        <v>3.7656273535170963</v>
      </c>
      <c r="H17" s="154"/>
      <c r="I17" s="8">
        <v>7</v>
      </c>
      <c r="J17" s="241">
        <v>22377</v>
      </c>
      <c r="K17" s="258">
        <f t="shared" si="4"/>
        <v>8.2740600958049129</v>
      </c>
      <c r="L17" s="258">
        <f t="shared" si="5"/>
        <v>12.351257719536079</v>
      </c>
      <c r="N17" s="8">
        <v>13</v>
      </c>
      <c r="O17" s="212">
        <v>24903</v>
      </c>
    </row>
    <row r="18" spans="2:16" ht="13.5" thickBot="1" x14ac:dyDescent="0.25">
      <c r="B18" s="328"/>
      <c r="C18" s="127">
        <v>19</v>
      </c>
      <c r="D18" s="127">
        <v>20598</v>
      </c>
      <c r="E18" s="127">
        <v>21198</v>
      </c>
      <c r="F18" s="278">
        <f t="shared" si="2"/>
        <v>600</v>
      </c>
      <c r="G18" s="279">
        <f t="shared" si="3"/>
        <v>2.9129041654529568</v>
      </c>
      <c r="H18" s="280"/>
      <c r="I18" s="281">
        <v>8</v>
      </c>
      <c r="J18" s="282">
        <v>22779</v>
      </c>
      <c r="K18" s="283">
        <f t="shared" si="4"/>
        <v>7.45825077837533</v>
      </c>
      <c r="L18" s="283">
        <f t="shared" si="5"/>
        <v>10.5884066414215</v>
      </c>
      <c r="M18" s="276"/>
      <c r="N18" s="281">
        <v>14</v>
      </c>
      <c r="O18" s="275">
        <v>25353</v>
      </c>
    </row>
    <row r="19" spans="2:16" x14ac:dyDescent="0.2">
      <c r="B19" s="328"/>
      <c r="C19" s="125">
        <v>20</v>
      </c>
      <c r="D19" s="125">
        <v>21276</v>
      </c>
      <c r="E19" s="125">
        <v>21702</v>
      </c>
      <c r="F19" s="241">
        <f t="shared" si="2"/>
        <v>426</v>
      </c>
      <c r="G19" s="144">
        <f t="shared" si="3"/>
        <v>2.002256063169769</v>
      </c>
      <c r="H19" s="154"/>
      <c r="I19" s="8">
        <v>9</v>
      </c>
      <c r="J19" s="241">
        <v>23187</v>
      </c>
      <c r="K19" s="258">
        <f t="shared" si="4"/>
        <v>6.8426873099253527</v>
      </c>
      <c r="L19" s="258">
        <f t="shared" si="5"/>
        <v>8.9819514946418479</v>
      </c>
      <c r="N19" s="8">
        <v>15</v>
      </c>
      <c r="O19" s="212">
        <v>25809</v>
      </c>
    </row>
    <row r="20" spans="2:16" ht="13.5" thickBot="1" x14ac:dyDescent="0.25">
      <c r="B20" s="329"/>
      <c r="C20" s="125">
        <v>21</v>
      </c>
      <c r="D20" s="127">
        <v>21984</v>
      </c>
      <c r="E20" s="127">
        <v>22425</v>
      </c>
      <c r="F20" s="241">
        <f t="shared" si="2"/>
        <v>441</v>
      </c>
      <c r="G20" s="144">
        <v>2</v>
      </c>
      <c r="H20" s="154"/>
      <c r="I20" s="8">
        <v>10</v>
      </c>
      <c r="J20" s="241">
        <v>23607</v>
      </c>
      <c r="K20" s="258">
        <f t="shared" si="4"/>
        <v>5.2709030100334502</v>
      </c>
      <c r="L20" s="258">
        <f t="shared" si="5"/>
        <v>7.3826419213973793</v>
      </c>
      <c r="N20" s="8">
        <v>16</v>
      </c>
      <c r="O20" s="212">
        <v>26274</v>
      </c>
    </row>
    <row r="21" spans="2:16" x14ac:dyDescent="0.2">
      <c r="B21" s="330" t="s">
        <v>70</v>
      </c>
      <c r="C21" s="128">
        <v>22</v>
      </c>
      <c r="D21" s="125">
        <v>22506</v>
      </c>
      <c r="E21" s="125">
        <v>22956</v>
      </c>
      <c r="F21" s="241">
        <f t="shared" si="2"/>
        <v>450</v>
      </c>
      <c r="G21" s="144">
        <f t="shared" si="3"/>
        <v>1.9994668088509731</v>
      </c>
      <c r="H21" s="154"/>
      <c r="I21" s="8">
        <v>12</v>
      </c>
      <c r="J21" s="241">
        <v>24462</v>
      </c>
      <c r="K21" s="258">
        <f>(J21/E21%)-100</f>
        <v>6.5603763721902766</v>
      </c>
      <c r="L21" s="258">
        <f t="shared" si="5"/>
        <v>8.691015729138897</v>
      </c>
      <c r="N21" s="8">
        <v>17</v>
      </c>
      <c r="O21" s="212">
        <v>26745</v>
      </c>
    </row>
    <row r="22" spans="2:16" x14ac:dyDescent="0.2">
      <c r="B22" s="328"/>
      <c r="C22" s="125">
        <v>23</v>
      </c>
      <c r="D22" s="125">
        <v>23115</v>
      </c>
      <c r="E22" s="125">
        <v>23577</v>
      </c>
      <c r="F22" s="241">
        <f t="shared" si="2"/>
        <v>462</v>
      </c>
      <c r="G22" s="144">
        <f t="shared" si="3"/>
        <v>1.99870214146658</v>
      </c>
      <c r="H22" s="218"/>
      <c r="I22" s="8">
        <v>13</v>
      </c>
      <c r="J22" s="241">
        <v>24903</v>
      </c>
      <c r="K22" s="258">
        <f t="shared" ref="K22:K33" si="6">(J22/E22%)-100</f>
        <v>5.6241252067693068</v>
      </c>
      <c r="L22" s="258">
        <f t="shared" si="5"/>
        <v>7.7352368591823506</v>
      </c>
      <c r="N22" s="8">
        <v>18</v>
      </c>
      <c r="O22" s="212">
        <v>27228</v>
      </c>
    </row>
    <row r="23" spans="2:16" x14ac:dyDescent="0.2">
      <c r="B23" s="328"/>
      <c r="C23" s="125">
        <v>24</v>
      </c>
      <c r="D23" s="125">
        <v>23802</v>
      </c>
      <c r="E23" s="125">
        <v>24279</v>
      </c>
      <c r="F23" s="241">
        <f t="shared" si="2"/>
        <v>477</v>
      </c>
      <c r="G23" s="144">
        <f t="shared" si="3"/>
        <v>2.0040332745147467</v>
      </c>
      <c r="H23" s="154"/>
      <c r="I23" s="8">
        <v>14</v>
      </c>
      <c r="J23" s="241">
        <v>25353</v>
      </c>
      <c r="K23" s="258">
        <f t="shared" si="6"/>
        <v>4.4235759298158968</v>
      </c>
      <c r="L23" s="258">
        <f t="shared" si="5"/>
        <v>6.5162591378875732</v>
      </c>
      <c r="N23" s="8">
        <v>19</v>
      </c>
      <c r="O23" s="212">
        <v>27717</v>
      </c>
    </row>
    <row r="24" spans="2:16" x14ac:dyDescent="0.2">
      <c r="B24" s="328"/>
      <c r="C24" s="125">
        <v>25</v>
      </c>
      <c r="D24" s="125">
        <v>24510</v>
      </c>
      <c r="E24" s="125">
        <v>24999</v>
      </c>
      <c r="F24" s="241">
        <f t="shared" si="2"/>
        <v>489</v>
      </c>
      <c r="G24" s="144">
        <f t="shared" si="3"/>
        <v>1.9951040391676866</v>
      </c>
      <c r="H24" s="154"/>
      <c r="I24" s="8">
        <v>15</v>
      </c>
      <c r="J24" s="241">
        <v>25809</v>
      </c>
      <c r="K24" s="258">
        <f t="shared" si="6"/>
        <v>3.2401296051842081</v>
      </c>
      <c r="L24" s="258">
        <f t="shared" si="5"/>
        <v>5.299877600979201</v>
      </c>
      <c r="N24" s="8">
        <v>20</v>
      </c>
      <c r="O24" s="212">
        <v>28215</v>
      </c>
    </row>
    <row r="25" spans="2:16" x14ac:dyDescent="0.2">
      <c r="B25" s="328"/>
      <c r="C25" s="125">
        <v>26</v>
      </c>
      <c r="D25" s="125">
        <v>25242</v>
      </c>
      <c r="E25" s="125">
        <v>25746</v>
      </c>
      <c r="F25" s="241">
        <f t="shared" si="2"/>
        <v>504</v>
      </c>
      <c r="G25" s="144">
        <f t="shared" si="3"/>
        <v>1.9966722129783694</v>
      </c>
      <c r="H25" s="154"/>
      <c r="I25" s="8">
        <v>18</v>
      </c>
      <c r="J25" s="241">
        <v>27228</v>
      </c>
      <c r="K25" s="258">
        <f t="shared" si="6"/>
        <v>5.7562339780936895</v>
      </c>
      <c r="L25" s="258">
        <f t="shared" si="5"/>
        <v>7.8678393154266786</v>
      </c>
      <c r="N25" s="8">
        <v>21</v>
      </c>
      <c r="O25" s="212">
        <v>28725</v>
      </c>
    </row>
    <row r="26" spans="2:16" x14ac:dyDescent="0.2">
      <c r="B26" s="328"/>
      <c r="C26" s="125">
        <v>27</v>
      </c>
      <c r="D26" s="125">
        <v>26019</v>
      </c>
      <c r="E26" s="125">
        <v>26538</v>
      </c>
      <c r="F26" s="241">
        <f t="shared" si="2"/>
        <v>519</v>
      </c>
      <c r="G26" s="144">
        <f t="shared" si="3"/>
        <v>1.9946961835581691</v>
      </c>
      <c r="H26" s="154"/>
      <c r="I26" s="8">
        <v>19</v>
      </c>
      <c r="J26" s="241">
        <v>27717</v>
      </c>
      <c r="K26" s="258">
        <f t="shared" si="6"/>
        <v>4.4426859597558206</v>
      </c>
      <c r="L26" s="258">
        <f t="shared" si="5"/>
        <v>6.5260002306007152</v>
      </c>
      <c r="N26" s="8">
        <v>22</v>
      </c>
      <c r="O26" s="212">
        <v>29241</v>
      </c>
      <c r="P26" t="s">
        <v>174</v>
      </c>
    </row>
    <row r="27" spans="2:16" x14ac:dyDescent="0.2">
      <c r="B27" s="328" t="s">
        <v>70</v>
      </c>
      <c r="C27" s="125">
        <v>28</v>
      </c>
      <c r="D27" s="125">
        <v>26805</v>
      </c>
      <c r="E27" s="125">
        <v>27342</v>
      </c>
      <c r="F27" s="241">
        <f t="shared" si="2"/>
        <v>537</v>
      </c>
      <c r="G27" s="144">
        <f t="shared" si="3"/>
        <v>2.0033575825405707</v>
      </c>
      <c r="H27" s="154"/>
      <c r="I27" s="8">
        <v>20</v>
      </c>
      <c r="J27" s="241">
        <v>28215</v>
      </c>
      <c r="K27" s="258">
        <f t="shared" si="6"/>
        <v>3.1928900592495069</v>
      </c>
      <c r="L27" s="258">
        <f t="shared" si="5"/>
        <v>5.2602126468942316</v>
      </c>
      <c r="N27" s="8">
        <v>23</v>
      </c>
      <c r="O27" s="212">
        <v>29766</v>
      </c>
    </row>
    <row r="28" spans="2:16" x14ac:dyDescent="0.2">
      <c r="B28" s="328"/>
      <c r="C28" s="125">
        <v>29</v>
      </c>
      <c r="D28" s="125">
        <v>27801</v>
      </c>
      <c r="E28" s="125">
        <v>28356</v>
      </c>
      <c r="F28" s="241">
        <f t="shared" si="2"/>
        <v>555</v>
      </c>
      <c r="G28" s="144">
        <f t="shared" si="3"/>
        <v>1.9963310672277976</v>
      </c>
      <c r="H28" s="154"/>
      <c r="I28" s="8">
        <v>23</v>
      </c>
      <c r="J28" s="241">
        <v>29766</v>
      </c>
      <c r="K28" s="258">
        <f t="shared" si="6"/>
        <v>4.9724925941599594</v>
      </c>
      <c r="L28" s="258">
        <f t="shared" si="5"/>
        <v>7.0680910758605791</v>
      </c>
      <c r="N28" s="8">
        <v>24</v>
      </c>
      <c r="O28" s="212">
        <v>30213</v>
      </c>
    </row>
    <row r="29" spans="2:16" x14ac:dyDescent="0.2">
      <c r="B29" s="328"/>
      <c r="C29" s="125">
        <v>30</v>
      </c>
      <c r="D29" s="125">
        <v>28668</v>
      </c>
      <c r="E29" s="125">
        <v>29241</v>
      </c>
      <c r="F29" s="241">
        <f t="shared" si="2"/>
        <v>573</v>
      </c>
      <c r="G29" s="144">
        <f t="shared" si="3"/>
        <v>1.9987442444537462</v>
      </c>
      <c r="H29" s="154"/>
      <c r="I29" s="8">
        <v>24</v>
      </c>
      <c r="J29" s="241">
        <v>30213</v>
      </c>
      <c r="K29" s="258">
        <f t="shared" si="6"/>
        <v>3.3240997229916758</v>
      </c>
      <c r="L29" s="258">
        <f t="shared" si="5"/>
        <v>5.3892842193386343</v>
      </c>
      <c r="N29" s="8">
        <v>25</v>
      </c>
      <c r="O29" s="212">
        <v>30708</v>
      </c>
    </row>
    <row r="30" spans="2:16" x14ac:dyDescent="0.2">
      <c r="B30" s="328"/>
      <c r="C30" s="125">
        <v>31</v>
      </c>
      <c r="D30" s="125">
        <v>29517</v>
      </c>
      <c r="E30" s="125">
        <v>30108</v>
      </c>
      <c r="F30" s="241">
        <f t="shared" si="2"/>
        <v>591</v>
      </c>
      <c r="G30" s="144">
        <f t="shared" si="3"/>
        <v>2.0022359995934544</v>
      </c>
      <c r="H30" s="154"/>
      <c r="I30" s="8">
        <v>25</v>
      </c>
      <c r="J30" s="241">
        <v>30708</v>
      </c>
      <c r="K30" s="78">
        <f t="shared" si="6"/>
        <v>1.9928258270227275</v>
      </c>
      <c r="L30" s="78">
        <f t="shared" si="5"/>
        <v>4.0349629027340086</v>
      </c>
      <c r="N30" s="8">
        <v>26</v>
      </c>
      <c r="O30" s="212">
        <v>31548</v>
      </c>
    </row>
    <row r="31" spans="2:16" x14ac:dyDescent="0.2">
      <c r="B31" s="328"/>
      <c r="C31" s="125">
        <v>32</v>
      </c>
      <c r="D31" s="125">
        <v>30324</v>
      </c>
      <c r="E31" s="125">
        <v>30930</v>
      </c>
      <c r="F31" s="241">
        <f t="shared" si="2"/>
        <v>606</v>
      </c>
      <c r="G31" s="144">
        <f t="shared" si="3"/>
        <v>1.998417095370004</v>
      </c>
      <c r="H31" s="154"/>
      <c r="I31" s="8">
        <v>26</v>
      </c>
      <c r="J31" s="241">
        <v>31548</v>
      </c>
      <c r="K31" s="78">
        <f t="shared" si="6"/>
        <v>1.9980601357904959</v>
      </c>
      <c r="L31" s="78">
        <f t="shared" si="5"/>
        <v>4.0364068064899072</v>
      </c>
      <c r="N31" s="8">
        <v>27</v>
      </c>
      <c r="O31" s="212">
        <v>32430</v>
      </c>
    </row>
    <row r="32" spans="2:16" x14ac:dyDescent="0.2">
      <c r="B32" s="328"/>
      <c r="C32" s="125">
        <v>33</v>
      </c>
      <c r="D32" s="125">
        <v>31170</v>
      </c>
      <c r="E32" s="125">
        <v>31794</v>
      </c>
      <c r="F32" s="241">
        <f t="shared" si="2"/>
        <v>624</v>
      </c>
      <c r="G32" s="144">
        <f t="shared" si="3"/>
        <v>2.0019249278152071</v>
      </c>
      <c r="H32" s="154"/>
      <c r="I32" s="8">
        <v>27</v>
      </c>
      <c r="J32" s="241">
        <v>32430</v>
      </c>
      <c r="K32" s="78">
        <f t="shared" si="6"/>
        <v>2.0003774297037182</v>
      </c>
      <c r="L32" s="78">
        <f t="shared" si="5"/>
        <v>4.0423484119345545</v>
      </c>
      <c r="N32" s="8">
        <v>28</v>
      </c>
      <c r="O32" s="212">
        <v>33291</v>
      </c>
    </row>
    <row r="33" spans="2:15" ht="13.5" thickBot="1" x14ac:dyDescent="0.25">
      <c r="B33" s="328"/>
      <c r="C33" s="127">
        <v>34</v>
      </c>
      <c r="D33" s="127">
        <v>31998</v>
      </c>
      <c r="E33" s="127">
        <v>32637</v>
      </c>
      <c r="F33" s="241">
        <f t="shared" si="2"/>
        <v>639</v>
      </c>
      <c r="G33" s="144">
        <f t="shared" si="3"/>
        <v>1.9969998124882804</v>
      </c>
      <c r="H33" s="154"/>
      <c r="I33" s="8">
        <v>28</v>
      </c>
      <c r="J33" s="241">
        <v>33291</v>
      </c>
      <c r="K33" s="78">
        <f t="shared" si="6"/>
        <v>2.003860648956703</v>
      </c>
      <c r="L33" s="78">
        <f t="shared" si="5"/>
        <v>4.0408775548471709</v>
      </c>
      <c r="N33" s="8">
        <v>29</v>
      </c>
      <c r="O33" s="212">
        <v>33945</v>
      </c>
    </row>
    <row r="34" spans="2:15" x14ac:dyDescent="0.2">
      <c r="B34" s="330" t="s">
        <v>71</v>
      </c>
      <c r="C34" s="128">
        <v>35</v>
      </c>
      <c r="D34" s="125">
        <v>32628</v>
      </c>
      <c r="E34" s="125">
        <v>33282</v>
      </c>
      <c r="F34" s="241">
        <f t="shared" si="2"/>
        <v>654</v>
      </c>
      <c r="G34" s="212"/>
      <c r="H34" s="154"/>
      <c r="I34" s="8">
        <v>29</v>
      </c>
      <c r="J34" s="241">
        <v>33945</v>
      </c>
      <c r="N34" s="8">
        <v>30</v>
      </c>
      <c r="O34" s="212">
        <v>34794</v>
      </c>
    </row>
    <row r="35" spans="2:15" x14ac:dyDescent="0.2">
      <c r="B35" s="328"/>
      <c r="C35" s="125">
        <v>36</v>
      </c>
      <c r="D35" s="125">
        <v>33444</v>
      </c>
      <c r="E35" s="125">
        <v>34113</v>
      </c>
      <c r="F35" s="241">
        <f t="shared" si="2"/>
        <v>669</v>
      </c>
      <c r="G35" s="212"/>
      <c r="H35" s="154"/>
      <c r="I35" s="8">
        <v>30</v>
      </c>
      <c r="J35" s="241">
        <v>34794</v>
      </c>
      <c r="N35" s="8">
        <v>31</v>
      </c>
      <c r="O35" s="212">
        <v>35724</v>
      </c>
    </row>
    <row r="36" spans="2:15" x14ac:dyDescent="0.2">
      <c r="B36" s="328"/>
      <c r="C36" s="125">
        <v>37</v>
      </c>
      <c r="D36" s="125">
        <v>34338</v>
      </c>
      <c r="E36" s="125">
        <v>35025</v>
      </c>
      <c r="F36" s="241">
        <f t="shared" si="2"/>
        <v>687</v>
      </c>
      <c r="G36" s="212"/>
      <c r="H36" s="154"/>
      <c r="I36" s="8">
        <v>31</v>
      </c>
      <c r="J36" s="241">
        <v>35724</v>
      </c>
      <c r="N36" s="8">
        <v>32</v>
      </c>
      <c r="O36" s="212">
        <v>36711</v>
      </c>
    </row>
    <row r="37" spans="2:15" x14ac:dyDescent="0.2">
      <c r="B37" s="328"/>
      <c r="C37" s="126">
        <v>38</v>
      </c>
      <c r="D37" s="126">
        <v>35286</v>
      </c>
      <c r="E37" s="126">
        <v>35991</v>
      </c>
      <c r="F37" s="241">
        <f t="shared" si="2"/>
        <v>705</v>
      </c>
      <c r="G37" s="212"/>
      <c r="H37" s="154"/>
      <c r="I37" s="8">
        <v>32</v>
      </c>
      <c r="J37" s="241">
        <v>36711</v>
      </c>
      <c r="N37" s="8">
        <v>33</v>
      </c>
      <c r="O37" s="212">
        <v>37842</v>
      </c>
    </row>
    <row r="38" spans="2:15" x14ac:dyDescent="0.2">
      <c r="B38" s="328"/>
      <c r="C38" s="125">
        <v>39</v>
      </c>
      <c r="D38" s="125">
        <v>36372</v>
      </c>
      <c r="E38" s="125">
        <v>37098</v>
      </c>
      <c r="F38" s="241">
        <f t="shared" si="2"/>
        <v>726</v>
      </c>
      <c r="G38" s="212"/>
      <c r="H38" s="154"/>
      <c r="I38" s="8">
        <v>33</v>
      </c>
      <c r="J38" s="242">
        <v>37842</v>
      </c>
      <c r="N38" s="8">
        <v>34</v>
      </c>
      <c r="O38" s="212">
        <v>38799</v>
      </c>
    </row>
    <row r="39" spans="2:15" x14ac:dyDescent="0.2">
      <c r="B39" s="328"/>
      <c r="C39" s="125">
        <v>40</v>
      </c>
      <c r="D39" s="125">
        <v>37293</v>
      </c>
      <c r="E39" s="125">
        <v>38040</v>
      </c>
      <c r="F39" s="241">
        <f t="shared" si="2"/>
        <v>747</v>
      </c>
      <c r="G39" s="212"/>
      <c r="H39" s="154"/>
      <c r="I39" s="8">
        <v>34</v>
      </c>
      <c r="J39" s="242">
        <v>38799</v>
      </c>
      <c r="N39" s="8">
        <v>35</v>
      </c>
      <c r="O39" s="212">
        <v>39774</v>
      </c>
    </row>
    <row r="40" spans="2:15" x14ac:dyDescent="0.2">
      <c r="B40" s="328"/>
      <c r="C40" s="125">
        <v>41</v>
      </c>
      <c r="D40" s="125">
        <v>38229</v>
      </c>
      <c r="E40" s="125">
        <v>38994</v>
      </c>
      <c r="F40" s="241">
        <f t="shared" si="2"/>
        <v>765</v>
      </c>
      <c r="G40" s="212"/>
      <c r="H40" s="154"/>
      <c r="I40" s="8">
        <v>35</v>
      </c>
      <c r="J40" s="242">
        <v>39774</v>
      </c>
      <c r="N40" s="8">
        <v>36</v>
      </c>
      <c r="O40" s="212">
        <v>40728</v>
      </c>
    </row>
    <row r="41" spans="2:15" x14ac:dyDescent="0.2">
      <c r="B41" s="328"/>
      <c r="C41" s="125">
        <v>42</v>
      </c>
      <c r="D41" s="125">
        <v>39147</v>
      </c>
      <c r="E41" s="125">
        <v>39930</v>
      </c>
      <c r="F41" s="241">
        <f t="shared" si="2"/>
        <v>783</v>
      </c>
      <c r="G41" s="212"/>
      <c r="H41" s="154"/>
      <c r="I41" s="8">
        <v>36</v>
      </c>
      <c r="J41" s="242">
        <v>40728</v>
      </c>
      <c r="N41" s="8">
        <v>37</v>
      </c>
      <c r="O41" s="212">
        <v>41706</v>
      </c>
    </row>
    <row r="42" spans="2:15" x14ac:dyDescent="0.2">
      <c r="B42" s="328"/>
      <c r="C42" s="125">
        <v>43</v>
      </c>
      <c r="D42" s="125">
        <v>40086</v>
      </c>
      <c r="E42" s="125">
        <v>40887</v>
      </c>
      <c r="F42" s="241">
        <f t="shared" si="2"/>
        <v>801</v>
      </c>
      <c r="G42" s="212"/>
      <c r="H42" s="154"/>
      <c r="I42" s="8">
        <v>37</v>
      </c>
      <c r="J42" s="242">
        <v>41706</v>
      </c>
      <c r="N42" s="8">
        <v>38</v>
      </c>
      <c r="O42" s="212">
        <v>42681</v>
      </c>
    </row>
    <row r="43" spans="2:15" x14ac:dyDescent="0.2">
      <c r="B43" s="328"/>
      <c r="C43" s="125">
        <v>44</v>
      </c>
      <c r="D43" s="125">
        <v>41025</v>
      </c>
      <c r="E43" s="125">
        <v>41847</v>
      </c>
      <c r="F43" s="241">
        <f t="shared" si="2"/>
        <v>822</v>
      </c>
      <c r="G43" s="212"/>
      <c r="H43" s="154"/>
      <c r="I43" s="8">
        <v>38</v>
      </c>
      <c r="J43" s="242">
        <v>42681</v>
      </c>
      <c r="N43" s="8">
        <v>39</v>
      </c>
      <c r="O43" s="212">
        <v>43590</v>
      </c>
    </row>
    <row r="44" spans="2:15" x14ac:dyDescent="0.2">
      <c r="B44" s="328"/>
      <c r="C44" s="125">
        <v>45</v>
      </c>
      <c r="D44" s="125">
        <v>41898</v>
      </c>
      <c r="E44" s="125">
        <v>42735</v>
      </c>
      <c r="F44" s="241">
        <f t="shared" si="2"/>
        <v>837</v>
      </c>
      <c r="G44" s="212"/>
      <c r="H44" s="154"/>
      <c r="I44" s="8">
        <v>39</v>
      </c>
      <c r="J44" s="242">
        <v>43590</v>
      </c>
      <c r="N44" s="8">
        <v>40</v>
      </c>
      <c r="O44" s="212">
        <v>44607</v>
      </c>
    </row>
    <row r="45" spans="2:15" x14ac:dyDescent="0.2">
      <c r="B45" s="328"/>
      <c r="C45" s="125">
        <v>46</v>
      </c>
      <c r="D45" s="125">
        <v>42876</v>
      </c>
      <c r="E45" s="125">
        <v>43734</v>
      </c>
      <c r="F45" s="241">
        <f t="shared" si="2"/>
        <v>858</v>
      </c>
      <c r="G45" s="212"/>
      <c r="H45" s="154"/>
      <c r="I45" s="8">
        <v>40</v>
      </c>
      <c r="J45" s="242">
        <v>44607</v>
      </c>
      <c r="N45" s="8">
        <v>41</v>
      </c>
      <c r="O45" s="212">
        <v>45585</v>
      </c>
    </row>
    <row r="46" spans="2:15" x14ac:dyDescent="0.2">
      <c r="B46" s="328"/>
      <c r="C46" s="125">
        <v>47</v>
      </c>
      <c r="D46" s="125">
        <v>43815</v>
      </c>
      <c r="E46" s="125">
        <v>44691</v>
      </c>
      <c r="F46" s="241">
        <f t="shared" si="2"/>
        <v>876</v>
      </c>
      <c r="G46" s="212"/>
      <c r="H46" s="154"/>
      <c r="I46" s="8">
        <v>41</v>
      </c>
      <c r="J46" s="242">
        <v>45585</v>
      </c>
      <c r="N46" s="8">
        <v>42</v>
      </c>
      <c r="O46" s="212">
        <v>46560</v>
      </c>
    </row>
    <row r="47" spans="2:15" x14ac:dyDescent="0.2">
      <c r="B47" s="328"/>
      <c r="C47" s="125">
        <v>48</v>
      </c>
      <c r="D47" s="125">
        <v>44751</v>
      </c>
      <c r="E47" s="125">
        <v>45645</v>
      </c>
      <c r="F47" s="241">
        <f t="shared" si="2"/>
        <v>894</v>
      </c>
      <c r="G47" s="212"/>
      <c r="H47" s="154"/>
      <c r="I47" s="8">
        <v>42</v>
      </c>
      <c r="J47" s="242">
        <v>46560</v>
      </c>
      <c r="N47" s="8">
        <v>43</v>
      </c>
      <c r="O47" s="212">
        <v>47511</v>
      </c>
    </row>
    <row r="48" spans="2:15" ht="13.5" thickBot="1" x14ac:dyDescent="0.25">
      <c r="B48" s="329"/>
      <c r="C48" s="127">
        <v>49</v>
      </c>
      <c r="D48" s="127">
        <v>45666</v>
      </c>
      <c r="E48" s="127">
        <v>46578</v>
      </c>
      <c r="F48" s="241">
        <f t="shared" si="2"/>
        <v>912</v>
      </c>
      <c r="G48" s="212"/>
      <c r="H48" s="154"/>
      <c r="I48" s="8">
        <v>43</v>
      </c>
      <c r="J48" s="242">
        <v>47511</v>
      </c>
      <c r="N48" s="8">
        <v>44</v>
      </c>
      <c r="O48" s="212">
        <v>48492</v>
      </c>
    </row>
    <row r="49" spans="2:15" x14ac:dyDescent="0.2">
      <c r="B49" s="325" t="s">
        <v>121</v>
      </c>
      <c r="C49" s="126">
        <v>50</v>
      </c>
      <c r="D49" s="126">
        <v>46608</v>
      </c>
      <c r="E49" s="125">
        <v>47541</v>
      </c>
      <c r="F49" s="241">
        <f t="shared" si="2"/>
        <v>933</v>
      </c>
      <c r="G49" s="212"/>
      <c r="H49" s="154"/>
      <c r="I49" s="8">
        <v>44</v>
      </c>
      <c r="J49" s="242">
        <v>48492</v>
      </c>
      <c r="N49" s="8">
        <v>45</v>
      </c>
      <c r="O49" s="212">
        <v>49464</v>
      </c>
    </row>
    <row r="50" spans="2:15" x14ac:dyDescent="0.2">
      <c r="B50" s="326"/>
      <c r="C50" s="126">
        <v>51</v>
      </c>
      <c r="D50" s="126">
        <v>47544</v>
      </c>
      <c r="E50" s="125">
        <v>48495</v>
      </c>
      <c r="F50" s="241">
        <f t="shared" si="2"/>
        <v>951</v>
      </c>
      <c r="G50" s="212"/>
      <c r="H50" s="154"/>
      <c r="I50" s="8">
        <v>45</v>
      </c>
      <c r="J50" s="242">
        <v>49464</v>
      </c>
      <c r="N50" s="8">
        <v>46</v>
      </c>
      <c r="O50" s="212">
        <v>50448</v>
      </c>
    </row>
    <row r="51" spans="2:15" x14ac:dyDescent="0.2">
      <c r="B51" s="326"/>
      <c r="C51" s="126">
        <v>52</v>
      </c>
      <c r="D51" s="126">
        <v>48489</v>
      </c>
      <c r="E51" s="125">
        <v>49458</v>
      </c>
      <c r="F51" s="241">
        <f t="shared" si="2"/>
        <v>969</v>
      </c>
      <c r="G51" s="212"/>
      <c r="H51" s="154"/>
      <c r="I51" s="8">
        <v>46</v>
      </c>
      <c r="J51" s="242">
        <v>50448</v>
      </c>
      <c r="N51" s="8">
        <v>47</v>
      </c>
      <c r="O51" s="212">
        <v>51450</v>
      </c>
    </row>
    <row r="52" spans="2:15" x14ac:dyDescent="0.2">
      <c r="B52" s="326"/>
      <c r="C52" s="126">
        <v>53</v>
      </c>
      <c r="D52" s="126">
        <v>49452</v>
      </c>
      <c r="E52" s="125">
        <v>50442</v>
      </c>
      <c r="F52" s="241">
        <f t="shared" si="2"/>
        <v>990</v>
      </c>
      <c r="G52" s="212"/>
      <c r="H52" s="154"/>
      <c r="I52" s="8">
        <v>47</v>
      </c>
      <c r="J52" s="242">
        <v>51450</v>
      </c>
      <c r="N52" s="8">
        <v>48</v>
      </c>
      <c r="O52" s="212">
        <v>52482</v>
      </c>
    </row>
    <row r="53" spans="2:15" ht="12.75" customHeight="1" x14ac:dyDescent="0.2">
      <c r="B53" s="326"/>
      <c r="C53" s="126">
        <v>54</v>
      </c>
      <c r="D53" s="126">
        <v>50445</v>
      </c>
      <c r="E53" s="125">
        <v>51453</v>
      </c>
      <c r="F53" s="241">
        <f t="shared" si="2"/>
        <v>1008</v>
      </c>
      <c r="G53" s="212"/>
      <c r="H53" s="154"/>
      <c r="I53" s="8">
        <v>48</v>
      </c>
      <c r="J53" s="242">
        <v>52482</v>
      </c>
      <c r="N53" s="8">
        <v>49</v>
      </c>
      <c r="O53" s="212">
        <v>53544</v>
      </c>
    </row>
    <row r="54" spans="2:15" x14ac:dyDescent="0.2">
      <c r="B54" s="326"/>
      <c r="C54" s="126">
        <v>55</v>
      </c>
      <c r="D54" s="126">
        <v>51465</v>
      </c>
      <c r="E54" s="125">
        <v>52494</v>
      </c>
      <c r="F54" s="241">
        <f t="shared" si="2"/>
        <v>1029</v>
      </c>
      <c r="G54" s="212"/>
      <c r="H54" s="154"/>
      <c r="I54" s="8">
        <v>49</v>
      </c>
      <c r="J54" s="242">
        <v>53544</v>
      </c>
      <c r="N54" s="8">
        <v>50</v>
      </c>
      <c r="O54" s="212">
        <v>54597</v>
      </c>
    </row>
    <row r="55" spans="2:15" x14ac:dyDescent="0.2">
      <c r="B55" s="326"/>
      <c r="C55" s="126">
        <v>56</v>
      </c>
      <c r="D55" s="126">
        <v>52476</v>
      </c>
      <c r="E55" s="125">
        <f t="shared" ref="E55" si="7">D55*102%</f>
        <v>53525.520000000004</v>
      </c>
      <c r="F55" s="241">
        <f t="shared" si="2"/>
        <v>1049.5200000000041</v>
      </c>
      <c r="G55" s="212"/>
      <c r="H55" s="154"/>
      <c r="I55" s="8">
        <v>50</v>
      </c>
      <c r="J55" s="242">
        <v>54597</v>
      </c>
      <c r="N55" s="8">
        <v>51</v>
      </c>
      <c r="O55" s="212">
        <v>55638</v>
      </c>
    </row>
    <row r="56" spans="2:15" x14ac:dyDescent="0.2">
      <c r="B56" s="326"/>
      <c r="C56" s="126">
        <v>57</v>
      </c>
      <c r="D56" s="126">
        <v>53478</v>
      </c>
      <c r="E56" s="125">
        <v>54549</v>
      </c>
      <c r="F56" s="241">
        <f t="shared" si="2"/>
        <v>1071</v>
      </c>
      <c r="G56" s="212"/>
      <c r="H56" s="154"/>
      <c r="I56" s="8">
        <v>51</v>
      </c>
      <c r="J56" s="242">
        <v>55638</v>
      </c>
      <c r="N56" s="243">
        <v>52</v>
      </c>
      <c r="O56" s="212">
        <v>56682</v>
      </c>
    </row>
    <row r="57" spans="2:15" x14ac:dyDescent="0.2">
      <c r="B57" s="326"/>
      <c r="C57" s="126">
        <v>58</v>
      </c>
      <c r="D57" s="126">
        <v>54480</v>
      </c>
      <c r="E57" s="125">
        <v>55569</v>
      </c>
      <c r="F57" s="241">
        <f t="shared" si="2"/>
        <v>1089</v>
      </c>
      <c r="G57" s="212"/>
      <c r="H57" s="154"/>
      <c r="I57" s="243">
        <v>52</v>
      </c>
      <c r="J57" s="242">
        <v>56682</v>
      </c>
      <c r="N57" s="8">
        <v>53</v>
      </c>
      <c r="O57" s="212">
        <v>57735</v>
      </c>
    </row>
    <row r="58" spans="2:15" x14ac:dyDescent="0.2">
      <c r="B58" s="326"/>
      <c r="C58" s="126">
        <v>59</v>
      </c>
      <c r="D58" s="126">
        <v>55494</v>
      </c>
      <c r="E58" s="125">
        <v>56604</v>
      </c>
      <c r="F58" s="241">
        <f t="shared" si="2"/>
        <v>1110</v>
      </c>
      <c r="G58" s="212"/>
      <c r="H58" s="154"/>
      <c r="I58" s="8">
        <v>53</v>
      </c>
      <c r="J58" s="242">
        <v>57735</v>
      </c>
      <c r="N58" s="8">
        <v>54</v>
      </c>
      <c r="O58" s="212">
        <v>58779</v>
      </c>
    </row>
    <row r="59" spans="2:15" x14ac:dyDescent="0.2">
      <c r="B59" s="326"/>
      <c r="C59" s="126">
        <v>60</v>
      </c>
      <c r="D59" s="126">
        <v>56496</v>
      </c>
      <c r="E59" s="125">
        <v>57627</v>
      </c>
      <c r="F59" s="241">
        <f t="shared" si="2"/>
        <v>1131</v>
      </c>
      <c r="G59" s="212"/>
      <c r="H59" s="154"/>
      <c r="I59" s="8">
        <v>54</v>
      </c>
      <c r="J59" s="242">
        <v>58779</v>
      </c>
      <c r="N59" s="8">
        <v>55</v>
      </c>
      <c r="O59" s="212">
        <v>59823</v>
      </c>
    </row>
    <row r="60" spans="2:15" x14ac:dyDescent="0.2">
      <c r="B60" s="326"/>
      <c r="C60" s="126">
        <v>61</v>
      </c>
      <c r="D60" s="126">
        <v>57501</v>
      </c>
      <c r="E60" s="125">
        <v>58650</v>
      </c>
      <c r="F60" s="241">
        <f t="shared" si="2"/>
        <v>1149</v>
      </c>
      <c r="G60" s="212"/>
      <c r="H60" s="154"/>
      <c r="I60" s="8">
        <v>55</v>
      </c>
      <c r="J60" s="242">
        <v>59823</v>
      </c>
      <c r="N60" s="8">
        <v>56</v>
      </c>
      <c r="O60" s="212">
        <v>60879</v>
      </c>
    </row>
    <row r="61" spans="2:15" x14ac:dyDescent="0.2">
      <c r="B61" s="326"/>
      <c r="C61" s="126">
        <v>62</v>
      </c>
      <c r="D61" s="126">
        <v>58515</v>
      </c>
      <c r="E61" s="125">
        <v>59685</v>
      </c>
      <c r="F61" s="241">
        <f t="shared" si="2"/>
        <v>1170</v>
      </c>
      <c r="G61" s="212"/>
      <c r="H61" s="154"/>
      <c r="I61" s="8">
        <v>56</v>
      </c>
      <c r="J61" s="242">
        <v>60879</v>
      </c>
      <c r="N61" s="8">
        <v>57</v>
      </c>
      <c r="O61" s="212">
        <v>61929</v>
      </c>
    </row>
    <row r="62" spans="2:15" x14ac:dyDescent="0.2">
      <c r="B62" s="326"/>
      <c r="C62" s="126">
        <v>63</v>
      </c>
      <c r="D62" s="126">
        <v>59523</v>
      </c>
      <c r="E62" s="125">
        <v>60714</v>
      </c>
      <c r="F62" s="241">
        <f t="shared" si="2"/>
        <v>1191</v>
      </c>
      <c r="G62" s="212"/>
      <c r="H62" s="154"/>
      <c r="I62" s="8">
        <v>57</v>
      </c>
      <c r="J62" s="242">
        <v>61929</v>
      </c>
      <c r="N62" s="8">
        <v>58</v>
      </c>
      <c r="O62" s="212">
        <v>62970</v>
      </c>
    </row>
    <row r="63" spans="2:15" x14ac:dyDescent="0.2">
      <c r="B63" s="326"/>
      <c r="C63" s="126">
        <v>64</v>
      </c>
      <c r="D63" s="126">
        <v>60525</v>
      </c>
      <c r="E63" s="125">
        <v>61737</v>
      </c>
      <c r="F63" s="241">
        <f t="shared" si="2"/>
        <v>1212</v>
      </c>
      <c r="G63" s="212"/>
      <c r="H63" s="154"/>
      <c r="I63" s="8">
        <v>58</v>
      </c>
      <c r="J63" s="242">
        <v>62970</v>
      </c>
      <c r="N63" s="8">
        <v>59</v>
      </c>
      <c r="O63" s="212">
        <v>64023</v>
      </c>
    </row>
    <row r="64" spans="2:15" x14ac:dyDescent="0.2">
      <c r="B64" s="326"/>
      <c r="C64" s="126">
        <v>65</v>
      </c>
      <c r="D64" s="126">
        <v>61536</v>
      </c>
      <c r="E64" s="125">
        <v>62766</v>
      </c>
      <c r="F64" s="241">
        <f t="shared" si="2"/>
        <v>1230</v>
      </c>
      <c r="G64" s="212"/>
      <c r="H64" s="154"/>
      <c r="I64" s="8">
        <v>59</v>
      </c>
      <c r="J64" s="242">
        <v>64023</v>
      </c>
      <c r="N64" s="8">
        <v>60</v>
      </c>
      <c r="O64" s="212">
        <v>65367</v>
      </c>
    </row>
    <row r="65" spans="1:15" x14ac:dyDescent="0.2">
      <c r="B65" s="326"/>
      <c r="C65" s="126">
        <v>66</v>
      </c>
      <c r="D65" s="126">
        <v>62829</v>
      </c>
      <c r="E65" s="125">
        <v>64086</v>
      </c>
      <c r="F65" s="241">
        <f t="shared" si="2"/>
        <v>1257</v>
      </c>
      <c r="G65" s="212"/>
      <c r="H65" s="154"/>
      <c r="I65" s="8">
        <v>60</v>
      </c>
      <c r="J65" s="242">
        <v>65367</v>
      </c>
      <c r="N65" s="8">
        <v>61</v>
      </c>
      <c r="O65" s="212">
        <v>66732</v>
      </c>
    </row>
    <row r="66" spans="1:15" x14ac:dyDescent="0.2">
      <c r="B66" s="326"/>
      <c r="C66" s="126">
        <v>67</v>
      </c>
      <c r="D66" s="126">
        <v>64140</v>
      </c>
      <c r="E66" s="125">
        <v>65424</v>
      </c>
      <c r="F66" s="241">
        <f t="shared" si="2"/>
        <v>1284</v>
      </c>
      <c r="G66" s="212"/>
      <c r="H66" s="154"/>
      <c r="I66" s="8">
        <v>61</v>
      </c>
      <c r="J66" s="242">
        <v>66732</v>
      </c>
      <c r="N66" s="8">
        <v>62</v>
      </c>
      <c r="O66" s="212">
        <v>68127</v>
      </c>
    </row>
    <row r="67" spans="1:15" x14ac:dyDescent="0.2">
      <c r="B67" s="326"/>
      <c r="C67" s="126">
        <v>68</v>
      </c>
      <c r="D67" s="126">
        <v>65481</v>
      </c>
      <c r="E67" s="125">
        <v>66792</v>
      </c>
      <c r="F67" s="241">
        <f t="shared" si="2"/>
        <v>1311</v>
      </c>
      <c r="G67" s="212"/>
      <c r="H67" s="154"/>
      <c r="I67" s="8">
        <v>62</v>
      </c>
      <c r="J67" s="242">
        <v>68127</v>
      </c>
      <c r="N67" s="8">
        <v>63</v>
      </c>
      <c r="O67" s="212">
        <v>69561</v>
      </c>
    </row>
    <row r="68" spans="1:15" x14ac:dyDescent="0.2">
      <c r="B68" s="326"/>
      <c r="C68" s="126">
        <v>69</v>
      </c>
      <c r="D68" s="126">
        <v>66861</v>
      </c>
      <c r="E68" s="125">
        <v>68199</v>
      </c>
      <c r="F68" s="241">
        <f t="shared" si="2"/>
        <v>1338</v>
      </c>
      <c r="G68" s="212"/>
      <c r="H68" s="154"/>
      <c r="I68" s="8">
        <v>63</v>
      </c>
      <c r="J68" s="242">
        <v>69561</v>
      </c>
      <c r="N68" s="8">
        <v>64</v>
      </c>
      <c r="O68" s="212">
        <v>71016</v>
      </c>
    </row>
    <row r="69" spans="1:15" ht="13.5" thickBot="1" x14ac:dyDescent="0.25">
      <c r="B69" s="327"/>
      <c r="C69" s="131">
        <v>70</v>
      </c>
      <c r="D69" s="129">
        <v>68259</v>
      </c>
      <c r="E69" s="127">
        <v>69624</v>
      </c>
      <c r="F69" s="241">
        <f t="shared" si="2"/>
        <v>1365</v>
      </c>
      <c r="G69" s="212"/>
      <c r="H69" s="154"/>
      <c r="I69" s="8">
        <v>64</v>
      </c>
      <c r="J69" s="242">
        <v>71016</v>
      </c>
      <c r="N69" s="8">
        <v>65</v>
      </c>
      <c r="O69" s="212">
        <v>72438</v>
      </c>
    </row>
    <row r="70" spans="1:15" x14ac:dyDescent="0.2">
      <c r="A70" s="174"/>
      <c r="B70" s="174"/>
      <c r="C70" s="174"/>
      <c r="D70" s="174"/>
      <c r="E70" s="40"/>
      <c r="F70" s="251"/>
      <c r="G70" s="231"/>
      <c r="H70" s="40"/>
    </row>
    <row r="71" spans="1:15" x14ac:dyDescent="0.2">
      <c r="A71" s="174"/>
      <c r="B71" s="174"/>
      <c r="C71" s="174"/>
      <c r="D71" s="174"/>
      <c r="E71" s="40"/>
      <c r="F71" s="251"/>
      <c r="G71" s="231"/>
      <c r="H71" s="40"/>
    </row>
    <row r="72" spans="1:15" x14ac:dyDescent="0.2">
      <c r="A72" s="174"/>
      <c r="B72" s="174"/>
      <c r="C72" s="174"/>
      <c r="D72" s="174"/>
      <c r="E72" s="40"/>
      <c r="F72" s="251"/>
      <c r="G72" s="231"/>
      <c r="H72" s="40"/>
    </row>
    <row r="73" spans="1:15" x14ac:dyDescent="0.2">
      <c r="A73" s="174"/>
      <c r="B73" s="174"/>
      <c r="C73" s="174"/>
      <c r="D73" s="174"/>
      <c r="E73" s="40"/>
      <c r="F73" s="251"/>
      <c r="G73" s="231"/>
      <c r="H73" s="40"/>
    </row>
    <row r="74" spans="1:15" x14ac:dyDescent="0.2">
      <c r="A74" s="174"/>
      <c r="B74" s="174"/>
      <c r="C74" s="174"/>
      <c r="D74" s="174"/>
      <c r="E74" s="40"/>
      <c r="F74" s="251"/>
      <c r="G74" s="231"/>
      <c r="H74" s="40"/>
    </row>
    <row r="75" spans="1:15" x14ac:dyDescent="0.2">
      <c r="A75" s="174"/>
      <c r="B75" s="174"/>
      <c r="C75" s="174"/>
      <c r="D75" s="174"/>
      <c r="E75" s="40"/>
      <c r="F75" s="251"/>
      <c r="G75" s="231"/>
      <c r="H75" s="40"/>
    </row>
    <row r="76" spans="1:15" x14ac:dyDescent="0.2">
      <c r="A76" s="174"/>
      <c r="B76" s="174"/>
      <c r="C76" s="174"/>
      <c r="D76" s="174"/>
      <c r="E76" s="40"/>
      <c r="F76" s="251"/>
      <c r="G76" s="231"/>
      <c r="H76" s="40"/>
    </row>
    <row r="77" spans="1:15" x14ac:dyDescent="0.2">
      <c r="A77" s="174"/>
      <c r="B77" s="174"/>
      <c r="C77" s="174"/>
      <c r="D77" s="174"/>
      <c r="E77" s="40"/>
      <c r="F77" s="251"/>
      <c r="G77" s="231"/>
      <c r="H77" s="40"/>
    </row>
    <row r="78" spans="1:15" x14ac:dyDescent="0.2">
      <c r="A78" s="174"/>
      <c r="B78" s="174"/>
      <c r="C78" s="174"/>
      <c r="D78" s="174"/>
      <c r="E78" s="40"/>
      <c r="F78" s="251"/>
      <c r="G78" s="231"/>
      <c r="H78" s="40"/>
    </row>
    <row r="79" spans="1:15" x14ac:dyDescent="0.2">
      <c r="A79" s="174"/>
      <c r="B79" s="174"/>
      <c r="C79" s="174"/>
      <c r="D79" s="174"/>
      <c r="E79" s="40"/>
      <c r="F79" s="251"/>
      <c r="G79" s="231"/>
      <c r="H79" s="40"/>
    </row>
    <row r="80" spans="1:15" x14ac:dyDescent="0.2">
      <c r="A80" s="174"/>
      <c r="B80" s="174"/>
      <c r="C80" s="174"/>
      <c r="D80" s="174"/>
      <c r="E80" s="40"/>
      <c r="F80" s="251"/>
      <c r="G80" s="231"/>
      <c r="H80" s="40"/>
    </row>
    <row r="81" spans="1:8" x14ac:dyDescent="0.2">
      <c r="A81" s="174"/>
      <c r="B81" s="174"/>
      <c r="C81" s="174"/>
      <c r="D81" s="174"/>
      <c r="E81" s="40"/>
      <c r="F81" s="251"/>
      <c r="G81" s="231"/>
      <c r="H81" s="40"/>
    </row>
    <row r="82" spans="1:8" x14ac:dyDescent="0.2">
      <c r="A82" s="174"/>
      <c r="B82" s="174"/>
      <c r="C82" s="174"/>
      <c r="D82" s="174"/>
      <c r="E82" s="40"/>
      <c r="F82" s="251"/>
      <c r="G82" s="231"/>
      <c r="H82" s="40"/>
    </row>
    <row r="83" spans="1:8" x14ac:dyDescent="0.2">
      <c r="A83" s="174"/>
      <c r="B83" s="174"/>
      <c r="C83" s="174"/>
      <c r="D83" s="174"/>
      <c r="E83" s="40"/>
      <c r="F83" s="251"/>
      <c r="G83" s="231"/>
      <c r="H83" s="40"/>
    </row>
    <row r="84" spans="1:8" x14ac:dyDescent="0.2">
      <c r="A84" s="174"/>
      <c r="B84" s="174"/>
      <c r="C84" s="174"/>
      <c r="D84" s="174"/>
      <c r="E84" s="40"/>
      <c r="F84" s="251"/>
      <c r="G84" s="231"/>
      <c r="H84" s="40"/>
    </row>
    <row r="85" spans="1:8" x14ac:dyDescent="0.2">
      <c r="A85" s="174"/>
      <c r="B85" s="174"/>
      <c r="C85" s="174"/>
      <c r="D85" s="174"/>
      <c r="E85" s="40"/>
      <c r="F85" s="251"/>
      <c r="G85" s="231"/>
      <c r="H85" s="40"/>
    </row>
    <row r="86" spans="1:8" x14ac:dyDescent="0.2">
      <c r="A86" s="174"/>
      <c r="B86" s="174"/>
      <c r="C86" s="174"/>
      <c r="D86" s="174"/>
      <c r="E86" s="40"/>
      <c r="F86" s="251"/>
      <c r="G86" s="231"/>
      <c r="H86" s="40"/>
    </row>
    <row r="87" spans="1:8" x14ac:dyDescent="0.2">
      <c r="A87" s="174"/>
      <c r="B87" s="174"/>
      <c r="C87" s="174"/>
      <c r="D87" s="174"/>
      <c r="E87" s="40"/>
      <c r="F87" s="251"/>
      <c r="G87" s="231"/>
      <c r="H87" s="40"/>
    </row>
    <row r="88" spans="1:8" x14ac:dyDescent="0.2">
      <c r="A88" s="174"/>
      <c r="B88" s="174"/>
      <c r="C88" s="174"/>
      <c r="D88" s="174"/>
      <c r="E88" s="40"/>
      <c r="F88" s="251"/>
      <c r="G88" s="231"/>
      <c r="H88" s="40"/>
    </row>
    <row r="89" spans="1:8" x14ac:dyDescent="0.2">
      <c r="A89" s="174"/>
      <c r="B89" s="174"/>
      <c r="C89" s="174"/>
      <c r="D89" s="174"/>
      <c r="E89" s="40"/>
      <c r="F89" s="251"/>
      <c r="G89" s="231"/>
      <c r="H89" s="40"/>
    </row>
    <row r="90" spans="1:8" x14ac:dyDescent="0.2">
      <c r="A90" s="174"/>
      <c r="B90" s="174"/>
      <c r="C90" s="174"/>
      <c r="D90" s="174"/>
      <c r="E90" s="40"/>
      <c r="F90" s="251"/>
      <c r="G90" s="231"/>
      <c r="H90" s="40"/>
    </row>
    <row r="91" spans="1:8" x14ac:dyDescent="0.2">
      <c r="A91" s="174"/>
      <c r="B91" s="174"/>
      <c r="C91" s="174"/>
      <c r="D91" s="174"/>
      <c r="E91" s="40"/>
      <c r="F91" s="251"/>
      <c r="G91" s="231"/>
      <c r="H91" s="40"/>
    </row>
    <row r="92" spans="1:8" x14ac:dyDescent="0.2">
      <c r="A92" s="174"/>
      <c r="B92" s="174"/>
      <c r="C92" s="174"/>
      <c r="D92" s="174"/>
      <c r="E92" s="40"/>
      <c r="F92" s="251"/>
      <c r="G92" s="231"/>
      <c r="H92" s="40"/>
    </row>
    <row r="93" spans="1:8" x14ac:dyDescent="0.2">
      <c r="A93" s="174"/>
      <c r="B93" s="174"/>
      <c r="C93" s="174"/>
      <c r="D93" s="174"/>
      <c r="E93" s="40"/>
      <c r="F93" s="251"/>
      <c r="G93" s="231"/>
      <c r="H93" s="40"/>
    </row>
    <row r="94" spans="1:8" x14ac:dyDescent="0.2">
      <c r="A94" s="174"/>
      <c r="B94" s="174"/>
      <c r="C94" s="174"/>
      <c r="D94" s="174"/>
      <c r="E94" s="40"/>
      <c r="F94" s="251"/>
      <c r="G94" s="231"/>
      <c r="H94" s="40"/>
    </row>
    <row r="95" spans="1:8" x14ac:dyDescent="0.2">
      <c r="A95" s="174"/>
      <c r="B95" s="174"/>
      <c r="C95" s="174"/>
      <c r="D95" s="174"/>
      <c r="E95" s="40"/>
      <c r="F95" s="251"/>
      <c r="G95" s="231"/>
      <c r="H95" s="40"/>
    </row>
    <row r="96" spans="1:8" x14ac:dyDescent="0.2">
      <c r="A96" s="174"/>
      <c r="B96" s="174"/>
      <c r="C96" s="174"/>
      <c r="D96" s="174"/>
      <c r="E96" s="40"/>
      <c r="F96" s="251"/>
      <c r="G96" s="231"/>
      <c r="H96" s="40"/>
    </row>
    <row r="97" spans="1:8" x14ac:dyDescent="0.2">
      <c r="A97" s="174"/>
      <c r="B97" s="174"/>
      <c r="C97" s="174"/>
      <c r="D97" s="174"/>
      <c r="E97" s="40"/>
      <c r="F97" s="251"/>
      <c r="G97" s="231"/>
      <c r="H97" s="40"/>
    </row>
    <row r="98" spans="1:8" x14ac:dyDescent="0.2">
      <c r="A98" s="174"/>
      <c r="B98" s="174"/>
      <c r="C98" s="174"/>
      <c r="D98" s="174"/>
      <c r="E98" s="40"/>
      <c r="F98" s="251"/>
      <c r="G98" s="231"/>
      <c r="H98" s="40"/>
    </row>
    <row r="99" spans="1:8" x14ac:dyDescent="0.2">
      <c r="A99" s="174"/>
      <c r="B99" s="174"/>
      <c r="C99" s="174"/>
      <c r="D99" s="174"/>
      <c r="E99" s="40"/>
      <c r="F99" s="251"/>
      <c r="G99" s="231"/>
      <c r="H99" s="40"/>
    </row>
    <row r="100" spans="1:8" x14ac:dyDescent="0.2">
      <c r="A100" s="174"/>
      <c r="B100" s="174"/>
      <c r="C100" s="174"/>
      <c r="D100" s="174"/>
      <c r="E100" s="40"/>
      <c r="F100" s="251"/>
      <c r="G100" s="231"/>
      <c r="H100" s="40"/>
    </row>
    <row r="101" spans="1:8" x14ac:dyDescent="0.2">
      <c r="A101" s="174"/>
      <c r="B101" s="174"/>
      <c r="C101" s="174"/>
      <c r="D101" s="174"/>
      <c r="E101" s="40"/>
      <c r="F101" s="251"/>
      <c r="G101" s="231"/>
      <c r="H101" s="40"/>
    </row>
    <row r="102" spans="1:8" x14ac:dyDescent="0.2">
      <c r="A102" s="174"/>
      <c r="B102" s="174"/>
      <c r="C102" s="174"/>
      <c r="D102" s="174"/>
      <c r="E102" s="40"/>
      <c r="F102" s="251"/>
      <c r="G102" s="231"/>
      <c r="H102" s="40"/>
    </row>
    <row r="103" spans="1:8" x14ac:dyDescent="0.2">
      <c r="A103" s="174"/>
      <c r="B103" s="174"/>
      <c r="C103" s="174"/>
      <c r="D103" s="174"/>
      <c r="E103" s="40"/>
      <c r="F103" s="251"/>
      <c r="G103" s="231"/>
      <c r="H103" s="40"/>
    </row>
    <row r="104" spans="1:8" x14ac:dyDescent="0.2">
      <c r="A104" s="174"/>
      <c r="B104" s="174"/>
      <c r="C104" s="174"/>
      <c r="D104" s="174"/>
      <c r="E104" s="40"/>
      <c r="F104" s="251"/>
      <c r="G104" s="231"/>
      <c r="H104" s="40"/>
    </row>
    <row r="105" spans="1:8" x14ac:dyDescent="0.2">
      <c r="A105" s="174"/>
      <c r="B105" s="174"/>
      <c r="C105" s="174"/>
      <c r="D105" s="174"/>
      <c r="E105" s="40"/>
      <c r="F105" s="251"/>
      <c r="G105" s="231"/>
      <c r="H105" s="40"/>
    </row>
    <row r="106" spans="1:8" x14ac:dyDescent="0.2">
      <c r="A106" s="174"/>
      <c r="B106" s="174"/>
      <c r="C106" s="174"/>
      <c r="D106" s="174"/>
      <c r="E106" s="40"/>
      <c r="F106" s="251"/>
      <c r="G106" s="231"/>
      <c r="H106" s="40"/>
    </row>
    <row r="107" spans="1:8" x14ac:dyDescent="0.2">
      <c r="A107" s="174"/>
      <c r="B107" s="174"/>
      <c r="C107" s="174"/>
      <c r="D107" s="174"/>
      <c r="E107" s="40"/>
      <c r="F107" s="251"/>
      <c r="G107" s="231"/>
      <c r="H107" s="40"/>
    </row>
    <row r="108" spans="1:8" x14ac:dyDescent="0.2">
      <c r="A108" s="174"/>
      <c r="B108" s="174"/>
      <c r="C108" s="174"/>
      <c r="D108" s="174"/>
      <c r="E108" s="40"/>
      <c r="F108" s="251"/>
      <c r="G108" s="231"/>
      <c r="H108" s="40"/>
    </row>
    <row r="109" spans="1:8" x14ac:dyDescent="0.2">
      <c r="A109" s="174"/>
      <c r="B109" s="174"/>
      <c r="C109" s="174"/>
      <c r="D109" s="174"/>
      <c r="E109" s="40"/>
      <c r="F109" s="251"/>
      <c r="G109" s="231"/>
      <c r="H109" s="40"/>
    </row>
    <row r="110" spans="1:8" x14ac:dyDescent="0.2">
      <c r="A110" s="174"/>
      <c r="B110" s="174"/>
      <c r="C110" s="174"/>
      <c r="D110" s="174"/>
      <c r="E110" s="40"/>
      <c r="F110" s="251"/>
      <c r="G110" s="231"/>
      <c r="H110" s="40"/>
    </row>
    <row r="111" spans="1:8" x14ac:dyDescent="0.2">
      <c r="A111" s="174"/>
      <c r="B111" s="174"/>
      <c r="C111" s="174"/>
      <c r="D111" s="174"/>
      <c r="E111" s="40"/>
      <c r="F111" s="251"/>
      <c r="G111" s="231"/>
      <c r="H111" s="40"/>
    </row>
    <row r="112" spans="1:8" x14ac:dyDescent="0.2">
      <c r="A112" s="174"/>
      <c r="B112" s="174"/>
      <c r="C112" s="174"/>
      <c r="D112" s="174"/>
      <c r="E112" s="40"/>
      <c r="F112" s="251"/>
      <c r="G112" s="231"/>
      <c r="H112" s="40"/>
    </row>
    <row r="113" spans="1:8" x14ac:dyDescent="0.2">
      <c r="A113" s="174"/>
      <c r="B113" s="174"/>
      <c r="C113" s="174"/>
      <c r="D113" s="174"/>
      <c r="E113" s="40"/>
      <c r="F113" s="251"/>
      <c r="G113" s="231"/>
      <c r="H113" s="40"/>
    </row>
    <row r="114" spans="1:8" x14ac:dyDescent="0.2">
      <c r="A114" s="174"/>
      <c r="B114" s="174"/>
      <c r="C114" s="174"/>
      <c r="D114" s="174"/>
      <c r="E114" s="40"/>
      <c r="F114" s="251"/>
      <c r="G114" s="231"/>
      <c r="H114" s="40"/>
    </row>
    <row r="115" spans="1:8" x14ac:dyDescent="0.2">
      <c r="A115" s="174"/>
      <c r="B115" s="174"/>
      <c r="C115" s="174"/>
      <c r="D115" s="174"/>
      <c r="E115" s="40"/>
      <c r="F115" s="251"/>
      <c r="G115" s="231"/>
      <c r="H115" s="40"/>
    </row>
    <row r="116" spans="1:8" x14ac:dyDescent="0.2">
      <c r="A116" s="174"/>
      <c r="B116" s="174"/>
      <c r="C116" s="174"/>
      <c r="D116" s="174"/>
      <c r="E116" s="40"/>
      <c r="F116" s="251"/>
      <c r="G116" s="231"/>
      <c r="H116" s="40"/>
    </row>
    <row r="117" spans="1:8" x14ac:dyDescent="0.2">
      <c r="A117" s="174"/>
      <c r="B117" s="174"/>
      <c r="C117" s="174"/>
      <c r="D117" s="174"/>
      <c r="E117" s="40"/>
      <c r="F117" s="251"/>
      <c r="G117" s="231"/>
      <c r="H117" s="40"/>
    </row>
    <row r="118" spans="1:8" x14ac:dyDescent="0.2">
      <c r="A118" s="174"/>
      <c r="B118" s="174"/>
      <c r="C118" s="174"/>
      <c r="D118" s="174"/>
      <c r="E118" s="40"/>
      <c r="F118" s="251"/>
      <c r="G118" s="231"/>
      <c r="H118" s="40"/>
    </row>
    <row r="119" spans="1:8" x14ac:dyDescent="0.2">
      <c r="A119" s="174"/>
      <c r="B119" s="174"/>
      <c r="C119" s="174"/>
      <c r="D119" s="174"/>
      <c r="E119" s="40"/>
      <c r="F119" s="251"/>
      <c r="G119" s="231"/>
      <c r="H119" s="40"/>
    </row>
    <row r="120" spans="1:8" x14ac:dyDescent="0.2">
      <c r="A120" s="174"/>
      <c r="B120" s="174"/>
      <c r="C120" s="174"/>
      <c r="D120" s="174"/>
      <c r="E120" s="40"/>
      <c r="F120" s="251"/>
      <c r="G120" s="231"/>
      <c r="H120" s="40"/>
    </row>
    <row r="121" spans="1:8" x14ac:dyDescent="0.2">
      <c r="A121" s="174"/>
      <c r="B121" s="174"/>
      <c r="C121" s="174"/>
      <c r="D121" s="174"/>
      <c r="E121" s="40"/>
      <c r="F121" s="251"/>
      <c r="G121" s="231"/>
      <c r="H121" s="40"/>
    </row>
    <row r="122" spans="1:8" x14ac:dyDescent="0.2">
      <c r="A122" s="174"/>
      <c r="B122" s="174"/>
      <c r="C122" s="174"/>
      <c r="D122" s="174"/>
      <c r="E122" s="40"/>
      <c r="F122" s="251"/>
      <c r="G122" s="231"/>
      <c r="H122" s="40"/>
    </row>
    <row r="123" spans="1:8" x14ac:dyDescent="0.2">
      <c r="A123" s="174"/>
      <c r="B123" s="174"/>
      <c r="C123" s="174"/>
      <c r="D123" s="174"/>
      <c r="E123" s="40"/>
      <c r="F123" s="251"/>
      <c r="G123" s="231"/>
      <c r="H123" s="40"/>
    </row>
    <row r="124" spans="1:8" x14ac:dyDescent="0.2">
      <c r="A124" s="174"/>
      <c r="B124" s="174"/>
      <c r="C124" s="174"/>
      <c r="D124" s="174"/>
      <c r="E124" s="40"/>
      <c r="F124" s="251"/>
      <c r="G124" s="231"/>
      <c r="H124" s="40"/>
    </row>
    <row r="125" spans="1:8" x14ac:dyDescent="0.2">
      <c r="A125" s="174"/>
      <c r="B125" s="174"/>
      <c r="C125" s="174"/>
      <c r="D125" s="174"/>
      <c r="E125" s="40"/>
      <c r="F125" s="251"/>
      <c r="G125" s="231"/>
      <c r="H125" s="40"/>
    </row>
    <row r="126" spans="1:8" x14ac:dyDescent="0.2">
      <c r="A126" s="174"/>
      <c r="B126" s="174"/>
      <c r="C126" s="174"/>
      <c r="D126" s="174"/>
      <c r="E126" s="40"/>
      <c r="F126" s="251"/>
      <c r="G126" s="231"/>
      <c r="H126" s="40"/>
    </row>
    <row r="127" spans="1:8" x14ac:dyDescent="0.2">
      <c r="A127" s="174"/>
      <c r="B127" s="174"/>
      <c r="C127" s="174"/>
      <c r="D127" s="174"/>
      <c r="E127" s="40"/>
      <c r="F127" s="251"/>
      <c r="G127" s="231"/>
      <c r="H127" s="40"/>
    </row>
    <row r="128" spans="1:8" x14ac:dyDescent="0.2">
      <c r="A128" s="174"/>
      <c r="B128" s="174"/>
      <c r="C128" s="174"/>
      <c r="D128" s="174"/>
      <c r="E128" s="40"/>
      <c r="F128" s="251"/>
      <c r="G128" s="231"/>
      <c r="H128" s="40"/>
    </row>
    <row r="129" spans="1:8" x14ac:dyDescent="0.2">
      <c r="A129" s="174"/>
      <c r="B129" s="174"/>
      <c r="C129" s="174"/>
      <c r="D129" s="174"/>
      <c r="E129" s="40"/>
      <c r="F129" s="251"/>
      <c r="G129" s="231"/>
      <c r="H129" s="40"/>
    </row>
    <row r="130" spans="1:8" x14ac:dyDescent="0.2">
      <c r="A130" s="174"/>
      <c r="B130" s="174"/>
      <c r="C130" s="174"/>
      <c r="D130" s="174"/>
      <c r="E130" s="40"/>
      <c r="F130" s="251"/>
      <c r="G130" s="231"/>
      <c r="H130" s="40"/>
    </row>
    <row r="131" spans="1:8" x14ac:dyDescent="0.2">
      <c r="A131" s="174"/>
      <c r="B131" s="174"/>
      <c r="C131" s="174"/>
      <c r="D131" s="174"/>
      <c r="E131" s="40"/>
      <c r="F131" s="251"/>
      <c r="G131" s="231"/>
      <c r="H131" s="40"/>
    </row>
    <row r="132" spans="1:8" x14ac:dyDescent="0.2">
      <c r="A132" s="174"/>
      <c r="B132" s="174"/>
      <c r="C132" s="174"/>
      <c r="D132" s="174"/>
      <c r="E132" s="40"/>
      <c r="F132" s="251"/>
      <c r="G132" s="231"/>
      <c r="H132" s="40"/>
    </row>
  </sheetData>
  <mergeCells count="5">
    <mergeCell ref="B49:B69"/>
    <mergeCell ref="B5:B20"/>
    <mergeCell ref="B21:B33"/>
    <mergeCell ref="B34:B48"/>
    <mergeCell ref="A1:F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CoverContents</vt:lpstr>
      <vt:lpstr>1.Introduction</vt:lpstr>
      <vt:lpstr>2. Pay awards summary</vt:lpstr>
      <vt:lpstr>3a. Teachers &amp; Heads Pay</vt:lpstr>
      <vt:lpstr>3b. Teacher Pay scales</vt:lpstr>
      <vt:lpstr>4.Calc of teachers hourly rate</vt:lpstr>
      <vt:lpstr>4a.Unified Reward pay scales</vt:lpstr>
      <vt:lpstr>4b. UR - HR guidance</vt:lpstr>
      <vt:lpstr>5. NJC pay scales</vt:lpstr>
      <vt:lpstr>Info Nurs Nurs Regrade 09-10 </vt:lpstr>
      <vt:lpstr>7.National Insurance Rates</vt:lpstr>
      <vt:lpstr>6. HMRC NIC 2019 rates </vt:lpstr>
      <vt:lpstr>'Info Nurs Nurs Regrade 09-10 '!OLE_LINK1</vt:lpstr>
      <vt:lpstr>'Info Nurs Nurs Regrade 09-10 '!OLE_LINK3</vt:lpstr>
      <vt:lpstr>'1.Introduction'!Print_Area</vt:lpstr>
      <vt:lpstr>'2. Pay awards summary'!Print_Area</vt:lpstr>
      <vt:lpstr>'3a. Teachers &amp; Heads Pay'!Print_Area</vt:lpstr>
      <vt:lpstr>'3b. Teacher Pay scales'!Print_Area</vt:lpstr>
      <vt:lpstr>'4a.Unified Reward pay scales'!Print_Area</vt:lpstr>
      <vt:lpstr>'5. NJC pay scales'!Print_Area</vt:lpstr>
      <vt:lpstr>'7.National Insurance Rates'!Print_Area</vt:lpstr>
      <vt:lpstr>CoverContents!Print_Area</vt:lpstr>
      <vt:lpstr>'3a. Teachers &amp; Heads Pay'!Print_Titles</vt:lpstr>
      <vt:lpstr>'3b. Teacher Pay scales'!Print_Titles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Clive Rayner</dc:creator>
  <cp:lastModifiedBy>Support</cp:lastModifiedBy>
  <cp:lastPrinted>2019-04-18T08:48:27Z</cp:lastPrinted>
  <dcterms:created xsi:type="dcterms:W3CDTF">2003-12-12T10:15:56Z</dcterms:created>
  <dcterms:modified xsi:type="dcterms:W3CDTF">2019-04-23T12:15:13Z</dcterms:modified>
</cp:coreProperties>
</file>